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BIT_GEN\IWT\Income Tax Specialists\Web Updates\2024 QRs\"/>
    </mc:Choice>
  </mc:AlternateContent>
  <xr:revisionPtr revIDLastSave="0" documentId="8_{DA21E4B5-AB5A-4D44-BAD6-A5EC7CED014F}" xr6:coauthVersionLast="47" xr6:coauthVersionMax="47" xr10:uidLastSave="{00000000-0000-0000-0000-000000000000}"/>
  <bookViews>
    <workbookView xWindow="2688" yWindow="2688" windowWidth="17280" windowHeight="8880" xr2:uid="{493B8D0E-C22B-4E8F-9D24-062768984B72}"/>
  </bookViews>
  <sheets>
    <sheet name="ESW-Single" sheetId="11" r:id="rId1"/>
    <sheet name="ESW-MFJ" sheetId="19" r:id="rId2"/>
    <sheet name="ESW-HoH" sheetId="20" r:id="rId3"/>
    <sheet name="ESA" sheetId="17" r:id="rId4"/>
    <sheet name="ESW-TMSI" sheetId="23" r:id="rId5"/>
    <sheet name="2024 Montana Tax Tables" sheetId="24" r:id="rId6"/>
  </sheets>
  <definedNames>
    <definedName name="_xlnm.Print_Area" localSheetId="5">'2024 Montana Tax Tables'!$A$1:$D$36</definedName>
    <definedName name="_xlnm.Print_Area" localSheetId="2">'ESW-HoH'!$A$1:$G$32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1" l="1"/>
  <c r="E5" i="17"/>
  <c r="F5" i="17"/>
  <c r="G5" i="17"/>
  <c r="D5" i="17"/>
  <c r="D7" i="17"/>
  <c r="D10" i="23"/>
  <c r="D11" i="23" s="1"/>
  <c r="D6" i="23"/>
  <c r="D7" i="23" s="1"/>
  <c r="D11" i="11"/>
  <c r="D13" i="23" l="1"/>
  <c r="D14" i="23" s="1"/>
  <c r="D16" i="23" s="1"/>
  <c r="D18" i="23" s="1"/>
  <c r="D25" i="17"/>
  <c r="G47" i="11"/>
  <c r="G48" i="11" s="1"/>
  <c r="G42" i="20"/>
  <c r="G43" i="20" s="1"/>
  <c r="G42" i="19"/>
  <c r="G43" i="19" s="1"/>
  <c r="D11" i="20"/>
  <c r="D4" i="20"/>
  <c r="D7" i="20" s="1"/>
  <c r="D11" i="19"/>
  <c r="D4" i="19"/>
  <c r="D7" i="19" s="1"/>
  <c r="G14" i="17"/>
  <c r="F14" i="17"/>
  <c r="E14" i="17"/>
  <c r="D14" i="17"/>
  <c r="G12" i="17"/>
  <c r="F12" i="17"/>
  <c r="E12" i="17"/>
  <c r="D12" i="17"/>
  <c r="G7" i="17"/>
  <c r="G9" i="17" s="1"/>
  <c r="F7" i="17"/>
  <c r="F9" i="17" s="1"/>
  <c r="E7" i="17"/>
  <c r="E9" i="17" s="1"/>
  <c r="D9" i="17"/>
  <c r="F20" i="23" l="1"/>
  <c r="E20" i="23"/>
  <c r="G20" i="23"/>
  <c r="D20" i="23"/>
  <c r="D22" i="23" s="1"/>
  <c r="E21" i="23" s="1"/>
  <c r="D9" i="19"/>
  <c r="D10" i="19" s="1"/>
  <c r="F10" i="17"/>
  <c r="F15" i="17" s="1"/>
  <c r="F18" i="17" s="1"/>
  <c r="F20" i="17" s="1"/>
  <c r="G10" i="17"/>
  <c r="G15" i="17" s="1"/>
  <c r="G18" i="17" s="1"/>
  <c r="G20" i="17" s="1"/>
  <c r="D10" i="17"/>
  <c r="D15" i="17" s="1"/>
  <c r="D18" i="17" s="1"/>
  <c r="D20" i="17" s="1"/>
  <c r="E10" i="17"/>
  <c r="E15" i="17" s="1"/>
  <c r="E18" i="17" s="1"/>
  <c r="E20" i="17" s="1"/>
  <c r="D9" i="20"/>
  <c r="D10" i="20" s="1"/>
  <c r="D17" i="20" s="1"/>
  <c r="D22" i="17" l="1"/>
  <c r="D26" i="17" s="1"/>
  <c r="E24" i="17" s="1"/>
  <c r="E25" i="17" s="1"/>
  <c r="E22" i="23"/>
  <c r="F21" i="23" s="1"/>
  <c r="D17" i="19"/>
  <c r="D12" i="19"/>
  <c r="D12" i="20"/>
  <c r="D13" i="20" s="1"/>
  <c r="D14" i="20" s="1"/>
  <c r="E21" i="17" l="1"/>
  <c r="E22" i="17" s="1"/>
  <c r="E26" i="17" s="1"/>
  <c r="F22" i="23"/>
  <c r="G21" i="23" s="1"/>
  <c r="G22" i="23" s="1"/>
  <c r="D15" i="20"/>
  <c r="D16" i="20" s="1"/>
  <c r="F21" i="17" l="1"/>
  <c r="F22" i="17" s="1"/>
  <c r="F24" i="17"/>
  <c r="F25" i="17" s="1"/>
  <c r="D18" i="20"/>
  <c r="D21" i="20" s="1"/>
  <c r="D22" i="20" s="1"/>
  <c r="D24" i="20" s="1"/>
  <c r="D15" i="19"/>
  <c r="D16" i="19" s="1"/>
  <c r="D13" i="19"/>
  <c r="D14" i="19" s="1"/>
  <c r="F26" i="17" l="1"/>
  <c r="G24" i="17" s="1"/>
  <c r="G25" i="17" s="1"/>
  <c r="D26" i="20"/>
  <c r="D28" i="20" s="1"/>
  <c r="E30" i="20" s="1"/>
  <c r="D18" i="19"/>
  <c r="D21" i="19" s="1"/>
  <c r="D22" i="19" s="1"/>
  <c r="D24" i="19" s="1"/>
  <c r="D26" i="19" s="1"/>
  <c r="G21" i="17" l="1"/>
  <c r="G22" i="17" s="1"/>
  <c r="G26" i="17" s="1"/>
  <c r="D30" i="20"/>
  <c r="E29" i="20" s="1"/>
  <c r="E28" i="20"/>
  <c r="F30" i="20" s="1"/>
  <c r="G28" i="20"/>
  <c r="F28" i="20"/>
  <c r="E28" i="19"/>
  <c r="F29" i="20" l="1"/>
  <c r="F28" i="19"/>
  <c r="G28" i="19"/>
  <c r="D28" i="19"/>
  <c r="G29" i="20" l="1"/>
  <c r="G30" i="20" s="1"/>
  <c r="D30" i="19"/>
  <c r="E29" i="19" s="1"/>
  <c r="E30" i="19" s="1"/>
  <c r="D7" i="11"/>
  <c r="D9" i="11" s="1"/>
  <c r="F29" i="19" l="1"/>
  <c r="F30" i="19" s="1"/>
  <c r="G29" i="19" s="1"/>
  <c r="G30" i="19" s="1"/>
  <c r="D10" i="11"/>
  <c r="D12" i="11" l="1"/>
  <c r="D13" i="11" s="1"/>
  <c r="D14" i="11" s="1"/>
  <c r="D17" i="11"/>
  <c r="D15" i="11" l="1"/>
  <c r="D16" i="11" s="1"/>
  <c r="D18" i="11" s="1"/>
  <c r="D21" i="11" s="1"/>
  <c r="D22" i="11" s="1"/>
  <c r="D24" i="11" s="1"/>
  <c r="D26" i="11" s="1"/>
  <c r="E28" i="11" l="1"/>
  <c r="D28" i="11"/>
  <c r="E30" i="11" s="1"/>
  <c r="G28" i="11"/>
  <c r="F28" i="11"/>
  <c r="F30" i="11" l="1"/>
  <c r="D30" i="11"/>
  <c r="E29" i="11" s="1"/>
  <c r="F29" i="11" s="1"/>
  <c r="G29" i="11" l="1"/>
  <c r="G30" i="11" s="1"/>
</calcChain>
</file>

<file path=xl/sharedStrings.xml><?xml version="1.0" encoding="utf-8"?>
<sst xmlns="http://schemas.openxmlformats.org/spreadsheetml/2006/main" count="219" uniqueCount="118">
  <si>
    <t>Single, Married Filing Separately, Estates, and Trusts - 2024 Worksheet ESW</t>
  </si>
  <si>
    <t>Enter your estimated federal adjusted gross income for the year. Estates and trusts enter the estimated total income</t>
  </si>
  <si>
    <t>Enter your federal standard or itemized deductions (See below) 
Estates and trusts enter total allowable deductions (Do not include the federal qualified business income deduction)</t>
  </si>
  <si>
    <r>
      <t xml:space="preserve">Subtract line 2 from line 1. </t>
    </r>
    <r>
      <rPr>
        <b/>
        <sz val="11"/>
        <color theme="1"/>
        <rFont val="Calibri"/>
        <family val="2"/>
        <scheme val="minor"/>
      </rPr>
      <t>This is your estimated federal taxable income for Montana purposes</t>
    </r>
  </si>
  <si>
    <t>Enter your Montana additions to federal taxable income</t>
  </si>
  <si>
    <t>Enter your Montana subtractions from federal taxable income</t>
  </si>
  <si>
    <r>
      <t xml:space="preserve">Add lines 3 and 4. Then, subtract line 5. </t>
    </r>
    <r>
      <rPr>
        <b/>
        <sz val="11"/>
        <color theme="1"/>
        <rFont val="Calibri"/>
        <family val="2"/>
        <scheme val="minor"/>
      </rPr>
      <t>This is your estimated Montana taxable income</t>
    </r>
  </si>
  <si>
    <t>Enter your net long-term capital gain for 2024. If you do not have a net long-term capital gain, enter zero.</t>
  </si>
  <si>
    <t>Enter the lesser of line 6 or line 7</t>
  </si>
  <si>
    <t>Subtract line 8 from line 6</t>
  </si>
  <si>
    <t xml:space="preserve">Subtract line 9 from line 10. If zero or less, enter zero. </t>
  </si>
  <si>
    <t>Enter the lesser of line 8 or line 11</t>
  </si>
  <si>
    <t>Multiply line 12 by 3% (0.03)</t>
  </si>
  <si>
    <t>Subtract line 11 from line 8. If zero or less, enter zero</t>
  </si>
  <si>
    <t>Multiply line 14 by 4.1% (0.041)</t>
  </si>
  <si>
    <t>Figure your tax on the amount on line 9 using the Montana Ordinary Tax Table</t>
  </si>
  <si>
    <r>
      <rPr>
        <b/>
        <sz val="11"/>
        <color theme="1"/>
        <rFont val="Calibri"/>
        <family val="2"/>
        <scheme val="minor"/>
      </rPr>
      <t xml:space="preserve">Tax. </t>
    </r>
    <r>
      <rPr>
        <sz val="11"/>
        <color theme="1"/>
        <rFont val="Calibri"/>
        <family val="2"/>
        <scheme val="minor"/>
      </rPr>
      <t xml:space="preserve">Add lines 13, 15, and 16. </t>
    </r>
  </si>
  <si>
    <t>Enter your estimated nonrefundable tax credits for the year</t>
  </si>
  <si>
    <t>Enter any recapture or lump sum taxes you expect to owe</t>
  </si>
  <si>
    <t>Add lines 18 and 19, then subtract from line 17. If the result is less than $500, stop here. You do not need to make estimated payments.</t>
  </si>
  <si>
    <t>Enter 90 percent (0.90) of line 20</t>
  </si>
  <si>
    <t>Enter your tax liability from 2023</t>
  </si>
  <si>
    <t>Enter the lesser of line 21 or line 22</t>
  </si>
  <si>
    <t>Enter the amount of your estimated withholding taxes and refundable tax credits</t>
  </si>
  <si>
    <t xml:space="preserve">Subtract line 24 from line 23. If the result is less than $500, stop here. You do not need to make estimated payments. This is your estimated tax for tax year 2024. </t>
  </si>
  <si>
    <t>Quarters</t>
  </si>
  <si>
    <t>Enter 25 percent of line 25 in Column 1; 50 percent of line 25 in Column 2; 75 percent of line 25 in Column 3; and 100 percent of line 25 in Column 4. If your estimated Montana taxable income increases during the year, recalculate your estimated tax (lines 1 through 25) on a new worksheet and enter the updated results in the column for the quarters in which you have not yet made payments.</t>
  </si>
  <si>
    <t>Enter any overpayment from prior years in Column 1 or report the total amount of estimated tax required to be paid since the beginning of the tax year including any carryover payments from last year in Columns 2, 3, and 4.</t>
  </si>
  <si>
    <r>
      <t xml:space="preserve">Subtract line 27 from line 26. If less than zero, enter zero. 
</t>
    </r>
    <r>
      <rPr>
        <b/>
        <sz val="11"/>
        <color theme="1"/>
        <rFont val="Calibri"/>
        <family val="2"/>
        <scheme val="minor"/>
      </rPr>
      <t xml:space="preserve">These are your required 2024 estimated payments. </t>
    </r>
  </si>
  <si>
    <t>Single, Married Filing Separately, Estates, Trusts Montana Ordinary Tax Table</t>
  </si>
  <si>
    <t>If your taxable income without net long-term capital gains</t>
  </si>
  <si>
    <t>But less than</t>
  </si>
  <si>
    <t>Then your tax rate is</t>
  </si>
  <si>
    <t>Less</t>
  </si>
  <si>
    <t>$20,500 or greater</t>
  </si>
  <si>
    <t>Federal Single Standard Deduction</t>
  </si>
  <si>
    <t>Under 65</t>
  </si>
  <si>
    <t>65 or older or blind</t>
  </si>
  <si>
    <t>65 or older and blind</t>
  </si>
  <si>
    <t>Federal Married Filing Separately Standard Deduction</t>
  </si>
  <si>
    <t>Married Filing Jointly and Qualifying Surviving Spouse - 2024 Worksheet ESW</t>
  </si>
  <si>
    <t>Enter your estimated federal adjusted gross income for the year</t>
  </si>
  <si>
    <t>Enter your federal standard or itemized deductions (See below)</t>
  </si>
  <si>
    <t>Figure your tax on the amount on line 9 using the Ordinary Tax Table</t>
  </si>
  <si>
    <t xml:space="preserve">Quarters </t>
  </si>
  <si>
    <t>Married Filing Jointly and Qualifying Surviving Spouse Montana Ordinary Tax Table</t>
  </si>
  <si>
    <t>$41,000 or greater</t>
  </si>
  <si>
    <t>Federal Married Filing Jointly and Qualifying Surviving Spouse Standard Deduction</t>
  </si>
  <si>
    <t>65 or older (one spouse)</t>
  </si>
  <si>
    <t>65 or older (both spouses)</t>
  </si>
  <si>
    <t>For each spouse that is blind, add $1,550 to the standard deduction amount</t>
  </si>
  <si>
    <t>Head of Household - 2024 Worksheet ESW</t>
  </si>
  <si>
    <t>Head of Household Montana Ordinary Tax Table</t>
  </si>
  <si>
    <t>$30,750 or greater</t>
  </si>
  <si>
    <t>Federal Head of Household Standard Deduction</t>
  </si>
  <si>
    <t>Montana ordinary income tax from Worksheet ESW, line 16</t>
  </si>
  <si>
    <t>Enter your total income from all sources, excluding any long-term capital gains</t>
  </si>
  <si>
    <t>Enter your Montana source income, excluding any long-term capital gains</t>
  </si>
  <si>
    <t>Divide line 4 by line 3. Montana ordinary income ratio</t>
  </si>
  <si>
    <t xml:space="preserve">Multiply line 5 by line 1. This is your Montana ordinary income tax. </t>
  </si>
  <si>
    <t>Enter your total net long-term capital gains from all sources</t>
  </si>
  <si>
    <t>Enter your Montana source net long-term capital gains</t>
  </si>
  <si>
    <t>Divide line 8 by line 7. Montana net long-term capital gains ratio</t>
  </si>
  <si>
    <t>Multiply line 9 by line 2. This is your Montana net long-term capital gains tax</t>
  </si>
  <si>
    <r>
      <rPr>
        <b/>
        <sz val="11"/>
        <color theme="1"/>
        <rFont val="Calibri"/>
        <family val="2"/>
        <scheme val="minor"/>
      </rPr>
      <t xml:space="preserve">Tax. </t>
    </r>
    <r>
      <rPr>
        <sz val="11"/>
        <color theme="1"/>
        <rFont val="Calibri"/>
        <family val="2"/>
        <scheme val="minor"/>
      </rPr>
      <t>Add lines 6, 10, and 11. If the result is less than $500, stop here. You do not need to make estimated payments.</t>
    </r>
  </si>
  <si>
    <t>Enter 90 percent (0.90) of line 12</t>
  </si>
  <si>
    <t>Enter the lesser of line 13 or line 14</t>
  </si>
  <si>
    <r>
      <rPr>
        <sz val="11"/>
        <color theme="1"/>
        <rFont val="Calibri"/>
        <family val="2"/>
        <scheme val="minor"/>
      </rPr>
      <t>Subtract line 16 from line 15. If the result is less than $500, stop here. You do not need to make estimated payments.</t>
    </r>
    <r>
      <rPr>
        <b/>
        <sz val="11"/>
        <color theme="1"/>
        <rFont val="Calibri"/>
        <family val="2"/>
        <scheme val="minor"/>
      </rPr>
      <t xml:space="preserve"> This is your estimated tax for tax year 2024. </t>
    </r>
  </si>
  <si>
    <t>Enter 25 percent of line 17 in Column 1; 50 percent of line 17 in Column 2; 75 percent of line 17 in Column 3; and 100 percent of line 17 in Column 4. If your estimated Montana taxable income increases during the year, recalculate your estimated tax (lines 1 through 17) on a new worksheet and enter the updated results in the column for the quarters in which you have not yet made payments.</t>
  </si>
  <si>
    <r>
      <t xml:space="preserve">Subtract line 19 from line 18. If less than zero, enter zero. 
</t>
    </r>
    <r>
      <rPr>
        <b/>
        <sz val="11"/>
        <color theme="1"/>
        <rFont val="Calibri"/>
        <family val="2"/>
        <scheme val="minor"/>
      </rPr>
      <t xml:space="preserve">These are your required 2024 estimated payments. </t>
    </r>
  </si>
  <si>
    <t>Individuals, Estates, and Trusts - 2024 Worksheet ESA</t>
  </si>
  <si>
    <t>Jan 1 - Mar 31</t>
  </si>
  <si>
    <t>Jan 1 - May 31</t>
  </si>
  <si>
    <t>Jan 1 - Aug 31</t>
  </si>
  <si>
    <t>Jan 1 - Dec 31</t>
  </si>
  <si>
    <t>Annualization amounts</t>
  </si>
  <si>
    <t>Federal adjusted gross income for the period as shown</t>
  </si>
  <si>
    <t>Multiply line 1 by line 2. This is your annualized income.</t>
  </si>
  <si>
    <t>Individuals: If you itemize your federal deductions, enter your itemized deductions for each period
Estates and trusts: Enter total deductions for each period (do not include federal Qualified Business Income Deduction)</t>
  </si>
  <si>
    <t>Multiply line 4 by line 1. This is your annualized itemized deductions</t>
  </si>
  <si>
    <t>Individuals: Enter the standard deduction for your filing status
Estates and trusts: Leave this line blank</t>
  </si>
  <si>
    <t>Subtract line 7 from line 3. Annualized federal taxable income for Montana</t>
  </si>
  <si>
    <t>Enter your Montana additions for each period</t>
  </si>
  <si>
    <t>Multiply line 9 by line 1. This is your Montana annualized additions</t>
  </si>
  <si>
    <t>Enter your Montana subtractions for each period</t>
  </si>
  <si>
    <t>Multiply line 11 by line 1. This is your Montana annualized subtractions</t>
  </si>
  <si>
    <t xml:space="preserve">Add lines 8 and 9, then subtract line 12. This is your annualized Montana taxable income </t>
  </si>
  <si>
    <t xml:space="preserve">Figure tax on the amount on line 13. (Use the worksheet for your filing status. Estates and trusts, use ESW-Single) </t>
  </si>
  <si>
    <t xml:space="preserve">Nonrefundable tax credits expected for the period </t>
  </si>
  <si>
    <t xml:space="preserve">Subtract line 15 from line 14. This is your annualized tax </t>
  </si>
  <si>
    <t>Applicable percentage</t>
  </si>
  <si>
    <t>Multiply line 16 by line 17</t>
  </si>
  <si>
    <t>Enter total of the amount in all previous columns of line 24 below</t>
  </si>
  <si>
    <t xml:space="preserve">Subtract line 19 from line 18. If zero or less, enter 0. Total tax under the annualization method. </t>
  </si>
  <si>
    <t>Subtract line 24 of the previous column from line 23 of that column</t>
  </si>
  <si>
    <t>Add lines 21 and 22</t>
  </si>
  <si>
    <t>2024 Montana Tax Tables</t>
  </si>
  <si>
    <t>Single, Married Filing Separately, Estates, and Trusts</t>
  </si>
  <si>
    <t>Ordinary Tax Rates</t>
  </si>
  <si>
    <t xml:space="preserve">If your taxable income without long-term capital gains is </t>
  </si>
  <si>
    <t>Long-Term Capital Gains Tax Rates</t>
  </si>
  <si>
    <t>For net long-term capital gains above</t>
  </si>
  <si>
    <t xml:space="preserve">But less than </t>
  </si>
  <si>
    <t xml:space="preserve">The following rate applies </t>
  </si>
  <si>
    <t>$20,500 minus ordinary income</t>
  </si>
  <si>
    <t>If ordinary income exceeds $20,500</t>
  </si>
  <si>
    <t>Married Filing Jointly and Qualifying Surviving Spouse</t>
  </si>
  <si>
    <t>$41,000 minus ordinary income</t>
  </si>
  <si>
    <t>If ordinary income exceeds $41,000</t>
  </si>
  <si>
    <t>Head of Household</t>
  </si>
  <si>
    <t>$30,750 minus ordinary income</t>
  </si>
  <si>
    <t>If ordinary income exceeds $30,750</t>
  </si>
  <si>
    <t>Enter the greater of line 5 or line 6</t>
  </si>
  <si>
    <t>Divide Worksheet ESW, line 23 by 4 and enter in each column (See instructions)</t>
  </si>
  <si>
    <t xml:space="preserve">Enter the lesser of line 20 or line 23 here. These are your required installments for each quarter. </t>
  </si>
  <si>
    <t xml:space="preserve">Enter the sum of your Montana long-term capital gains tax from Worksheet ESW, lines 13 and 15. </t>
  </si>
  <si>
    <t xml:space="preserve">Tax on Montana Source Income for Nonresidents, Part-Year Residents, and Montana Residents with Nonresident and Part-Year Resident Spouses - 2024 Worksheet ESW-TMSI </t>
  </si>
  <si>
    <t>Filing status limit for net long-term capital gains tax (See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</si>
</sst>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quot;$&quot;* #,##0_);_(&quot;$&quot;* \(#,##0\);_(&quot;$&quot;* &quot;-&quot;??_);_(@_)"/>
    <numFmt numFmtId="165" formatCode="&quot;$&quot;#,##0"/>
    <numFmt numFmtId="166" formatCode="0.0%"/>
    <numFmt numFmtId="167" formatCode="0.000000"/>
  </numFmts>
  <fonts count="6"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b/>
      <sz val="11"/>
      <color theme="0"/>
      <name val="Calibri"/>
      <family val="2"/>
      <scheme val="minor"/>
    </font>
    <font>
      <sz val="8"/>
      <color theme="1"/>
      <name val="Calibri"/>
      <family val="2"/>
      <scheme val="minor"/>
    </font>
  </fonts>
  <fills count="16">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4"/>
        <bgColor indexed="64"/>
      </patternFill>
    </fill>
    <fill>
      <patternFill patternType="solid">
        <fgColor theme="4"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7" tint="-0.24997711111789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162">
    <xf numFmtId="0" fontId="0" fillId="0" borderId="0" xfId="0"/>
    <xf numFmtId="0" fontId="0" fillId="0" borderId="0" xfId="0"/>
    <xf numFmtId="164" fontId="0" fillId="0" borderId="0" xfId="0" applyNumberFormat="1"/>
    <xf numFmtId="165" fontId="0" fillId="0" borderId="0" xfId="0" applyNumberFormat="1"/>
    <xf numFmtId="165" fontId="0" fillId="0" borderId="1" xfId="0" applyNumberFormat="1" applyBorder="1"/>
    <xf numFmtId="166" fontId="0" fillId="0" borderId="1" xfId="0" applyNumberFormat="1" applyBorder="1"/>
    <xf numFmtId="165" fontId="0" fillId="0" borderId="3" xfId="0" applyNumberFormat="1" applyBorder="1"/>
    <xf numFmtId="165" fontId="0" fillId="0" borderId="4" xfId="0" applyNumberFormat="1" applyBorder="1"/>
    <xf numFmtId="166" fontId="0" fillId="0" borderId="12" xfId="0" applyNumberFormat="1" applyBorder="1"/>
    <xf numFmtId="165" fontId="0" fillId="0" borderId="7" xfId="0" applyNumberFormat="1" applyBorder="1"/>
    <xf numFmtId="0" fontId="0" fillId="0" borderId="0" xfId="0" applyAlignment="1">
      <alignment wrapText="1"/>
    </xf>
    <xf numFmtId="0" fontId="0" fillId="0" borderId="0" xfId="0" applyBorder="1"/>
    <xf numFmtId="0" fontId="0" fillId="0" borderId="0" xfId="0" applyFill="1"/>
    <xf numFmtId="0" fontId="1" fillId="0" borderId="0" xfId="0" applyFont="1" applyFill="1" applyAlignment="1">
      <alignment wrapText="1"/>
    </xf>
    <xf numFmtId="165" fontId="0" fillId="0" borderId="0" xfId="0" applyNumberFormat="1" applyFill="1"/>
    <xf numFmtId="165" fontId="0" fillId="0" borderId="0" xfId="0" applyNumberFormat="1" applyFill="1" applyBorder="1" applyProtection="1">
      <protection locked="0"/>
    </xf>
    <xf numFmtId="165" fontId="0" fillId="4" borderId="31" xfId="0" applyNumberFormat="1" applyFill="1" applyBorder="1" applyProtection="1">
      <protection locked="0"/>
    </xf>
    <xf numFmtId="165" fontId="0" fillId="4" borderId="14" xfId="0" applyNumberFormat="1" applyFill="1" applyBorder="1" applyProtection="1">
      <protection locked="0"/>
    </xf>
    <xf numFmtId="165" fontId="0" fillId="4" borderId="32" xfId="0" applyNumberFormat="1" applyFill="1" applyBorder="1" applyProtection="1">
      <protection locked="0"/>
    </xf>
    <xf numFmtId="0" fontId="0" fillId="0" borderId="0" xfId="0" applyBorder="1" applyAlignment="1">
      <alignment wrapText="1"/>
    </xf>
    <xf numFmtId="0" fontId="0" fillId="0" borderId="34" xfId="0" applyBorder="1" applyAlignment="1">
      <alignment wrapText="1"/>
    </xf>
    <xf numFmtId="165" fontId="0" fillId="4" borderId="14" xfId="0" applyNumberFormat="1" applyFont="1" applyFill="1" applyBorder="1" applyProtection="1">
      <protection locked="0"/>
    </xf>
    <xf numFmtId="165" fontId="0" fillId="4" borderId="1" xfId="0" applyNumberFormat="1" applyFont="1" applyFill="1" applyBorder="1" applyProtection="1">
      <protection locked="0"/>
    </xf>
    <xf numFmtId="165" fontId="0" fillId="4" borderId="1" xfId="0" applyNumberFormat="1" applyFill="1" applyBorder="1" applyProtection="1">
      <protection locked="0"/>
    </xf>
    <xf numFmtId="164" fontId="0" fillId="4" borderId="1" xfId="0" applyNumberFormat="1" applyFill="1" applyBorder="1"/>
    <xf numFmtId="164" fontId="0" fillId="0" borderId="1" xfId="1" applyNumberFormat="1" applyFont="1" applyBorder="1"/>
    <xf numFmtId="164" fontId="0" fillId="4" borderId="1" xfId="1" applyNumberFormat="1" applyFont="1" applyFill="1" applyBorder="1"/>
    <xf numFmtId="10" fontId="0" fillId="0" borderId="1" xfId="1" applyNumberFormat="1" applyFont="1" applyBorder="1"/>
    <xf numFmtId="9" fontId="0" fillId="0" borderId="1" xfId="1" applyNumberFormat="1" applyFont="1" applyBorder="1"/>
    <xf numFmtId="164" fontId="0" fillId="0" borderId="1" xfId="0" applyNumberFormat="1" applyBorder="1"/>
    <xf numFmtId="0" fontId="0" fillId="0" borderId="2" xfId="0" applyBorder="1"/>
    <xf numFmtId="0" fontId="0" fillId="3" borderId="0" xfId="0" applyFill="1" applyBorder="1"/>
    <xf numFmtId="0" fontId="0" fillId="3" borderId="33" xfId="0" applyFill="1" applyBorder="1"/>
    <xf numFmtId="0" fontId="0" fillId="0" borderId="30" xfId="0" applyBorder="1"/>
    <xf numFmtId="0" fontId="1" fillId="2" borderId="29" xfId="0" applyFont="1" applyFill="1" applyBorder="1"/>
    <xf numFmtId="0" fontId="0" fillId="2" borderId="24" xfId="0" applyFill="1" applyBorder="1"/>
    <xf numFmtId="0" fontId="0" fillId="2" borderId="14" xfId="0" applyFill="1" applyBorder="1"/>
    <xf numFmtId="0" fontId="0" fillId="0" borderId="1" xfId="0" applyBorder="1"/>
    <xf numFmtId="44" fontId="0" fillId="14" borderId="1" xfId="1" applyFont="1" applyFill="1" applyBorder="1"/>
    <xf numFmtId="165" fontId="0" fillId="0" borderId="11" xfId="0" applyNumberFormat="1" applyFill="1" applyBorder="1" applyAlignment="1"/>
    <xf numFmtId="165" fontId="0" fillId="0" borderId="12" xfId="0" applyNumberFormat="1" applyFill="1" applyBorder="1" applyAlignment="1"/>
    <xf numFmtId="0" fontId="0" fillId="10" borderId="1" xfId="0" applyFill="1" applyBorder="1" applyAlignment="1">
      <alignment horizontal="left"/>
    </xf>
    <xf numFmtId="0" fontId="0" fillId="0" borderId="1" xfId="0" applyBorder="1" applyAlignment="1"/>
    <xf numFmtId="0" fontId="0" fillId="8" borderId="1" xfId="0" applyFill="1" applyBorder="1" applyAlignment="1">
      <alignment horizontal="left"/>
    </xf>
    <xf numFmtId="0" fontId="0" fillId="8" borderId="1" xfId="0" applyFill="1" applyBorder="1" applyAlignment="1">
      <alignment horizontal="left" wrapText="1"/>
    </xf>
    <xf numFmtId="0" fontId="0" fillId="10" borderId="1" xfId="0" applyFill="1" applyBorder="1" applyAlignment="1">
      <alignment horizontal="left" wrapText="1"/>
    </xf>
    <xf numFmtId="0" fontId="0" fillId="6" borderId="1" xfId="0" applyFill="1" applyBorder="1" applyAlignment="1">
      <alignment horizontal="left"/>
    </xf>
    <xf numFmtId="0" fontId="0" fillId="6" borderId="1" xfId="0" applyFill="1" applyBorder="1" applyAlignment="1">
      <alignment horizontal="left" wrapText="1"/>
    </xf>
    <xf numFmtId="0" fontId="0" fillId="0" borderId="0" xfId="0" applyAlignment="1">
      <alignment horizontal="left"/>
    </xf>
    <xf numFmtId="0" fontId="0" fillId="0" borderId="33" xfId="0" applyBorder="1" applyProtection="1">
      <protection locked="0"/>
    </xf>
    <xf numFmtId="0" fontId="0" fillId="0" borderId="33" xfId="0" applyBorder="1" applyAlignment="1" applyProtection="1">
      <alignment wrapText="1"/>
      <protection locked="0"/>
    </xf>
    <xf numFmtId="0" fontId="1" fillId="14" borderId="1" xfId="0" applyFont="1" applyFill="1" applyBorder="1" applyAlignment="1" applyProtection="1">
      <alignment horizontal="center"/>
      <protection locked="0"/>
    </xf>
    <xf numFmtId="165" fontId="0" fillId="0" borderId="14" xfId="0" applyNumberFormat="1" applyBorder="1" applyProtection="1"/>
    <xf numFmtId="165" fontId="1" fillId="0" borderId="14" xfId="0" applyNumberFormat="1" applyFont="1" applyBorder="1" applyProtection="1"/>
    <xf numFmtId="165" fontId="1" fillId="0" borderId="32" xfId="0" applyNumberFormat="1" applyFont="1" applyBorder="1" applyProtection="1"/>
    <xf numFmtId="165" fontId="0" fillId="0" borderId="1" xfId="0" applyNumberFormat="1" applyBorder="1" applyProtection="1"/>
    <xf numFmtId="165" fontId="0" fillId="0" borderId="25" xfId="0" applyNumberFormat="1" applyFill="1" applyBorder="1" applyProtection="1"/>
    <xf numFmtId="165" fontId="1" fillId="0" borderId="1" xfId="0" applyNumberFormat="1" applyFont="1" applyBorder="1" applyProtection="1"/>
    <xf numFmtId="0" fontId="0" fillId="0" borderId="2" xfId="0" applyBorder="1" applyAlignment="1" applyProtection="1">
      <alignment vertical="top"/>
    </xf>
    <xf numFmtId="0" fontId="0" fillId="0" borderId="0" xfId="0" applyBorder="1" applyAlignment="1" applyProtection="1">
      <alignment wrapText="1"/>
    </xf>
    <xf numFmtId="0" fontId="0" fillId="0" borderId="33" xfId="0" applyBorder="1" applyProtection="1"/>
    <xf numFmtId="0" fontId="0" fillId="14" borderId="29" xfId="0" applyFill="1" applyBorder="1" applyProtection="1"/>
    <xf numFmtId="0" fontId="0" fillId="0" borderId="33" xfId="0" applyBorder="1" applyAlignment="1" applyProtection="1">
      <alignment wrapText="1"/>
    </xf>
    <xf numFmtId="0" fontId="0" fillId="0" borderId="30" xfId="0" applyBorder="1" applyAlignment="1" applyProtection="1">
      <alignment vertical="top"/>
    </xf>
    <xf numFmtId="0" fontId="0" fillId="0" borderId="34" xfId="0" applyBorder="1" applyAlignment="1" applyProtection="1">
      <alignment wrapText="1"/>
    </xf>
    <xf numFmtId="0" fontId="0" fillId="0" borderId="31" xfId="0" applyBorder="1" applyProtection="1"/>
    <xf numFmtId="0" fontId="0" fillId="0" borderId="0" xfId="0" applyBorder="1" applyProtection="1">
      <protection locked="0"/>
    </xf>
    <xf numFmtId="165" fontId="0" fillId="4" borderId="26" xfId="0" applyNumberFormat="1" applyFill="1" applyBorder="1" applyProtection="1">
      <protection locked="0"/>
    </xf>
    <xf numFmtId="0" fontId="0" fillId="0" borderId="0" xfId="0" applyBorder="1" applyAlignment="1" applyProtection="1">
      <protection locked="0"/>
    </xf>
    <xf numFmtId="165" fontId="0" fillId="4" borderId="25" xfId="0" applyNumberFormat="1" applyFill="1" applyBorder="1" applyProtection="1">
      <protection locked="0"/>
    </xf>
    <xf numFmtId="165" fontId="0" fillId="0" borderId="25" xfId="0" applyNumberFormat="1" applyBorder="1" applyProtection="1"/>
    <xf numFmtId="0" fontId="0" fillId="0" borderId="0" xfId="0" applyBorder="1" applyProtection="1"/>
    <xf numFmtId="0" fontId="0" fillId="0" borderId="0" xfId="0" applyFont="1" applyBorder="1" applyAlignment="1" applyProtection="1">
      <alignment wrapText="1"/>
    </xf>
    <xf numFmtId="0" fontId="1" fillId="14" borderId="26" xfId="0" applyFont="1" applyFill="1" applyBorder="1" applyAlignment="1" applyProtection="1">
      <alignment horizontal="center"/>
      <protection locked="0"/>
    </xf>
    <xf numFmtId="165" fontId="0" fillId="0" borderId="1" xfId="0" applyNumberFormat="1" applyFill="1" applyBorder="1" applyProtection="1"/>
    <xf numFmtId="0" fontId="0" fillId="0" borderId="0" xfId="0" applyProtection="1">
      <protection locked="0"/>
    </xf>
    <xf numFmtId="167" fontId="0" fillId="0" borderId="1" xfId="0" applyNumberFormat="1" applyFont="1" applyFill="1" applyBorder="1" applyProtection="1"/>
    <xf numFmtId="165" fontId="1" fillId="0" borderId="1" xfId="0" applyNumberFormat="1" applyFont="1" applyFill="1" applyBorder="1" applyProtection="1"/>
    <xf numFmtId="0" fontId="0" fillId="0" borderId="2" xfId="0" applyBorder="1" applyProtection="1"/>
    <xf numFmtId="0" fontId="0" fillId="0" borderId="26" xfId="0" applyBorder="1" applyProtection="1"/>
    <xf numFmtId="0" fontId="0" fillId="0" borderId="33" xfId="0" applyFont="1" applyBorder="1" applyAlignment="1" applyProtection="1">
      <alignment wrapText="1"/>
    </xf>
    <xf numFmtId="0" fontId="0" fillId="0" borderId="1" xfId="0" applyBorder="1" applyAlignment="1" applyProtection="1">
      <alignment vertical="top"/>
    </xf>
    <xf numFmtId="0" fontId="1" fillId="0" borderId="2" xfId="0" applyFont="1" applyBorder="1" applyAlignment="1" applyProtection="1">
      <alignment vertical="top"/>
    </xf>
    <xf numFmtId="0" fontId="1" fillId="0" borderId="33" xfId="0" applyFont="1" applyBorder="1" applyAlignment="1" applyProtection="1">
      <alignment wrapText="1"/>
    </xf>
    <xf numFmtId="0" fontId="1" fillId="0" borderId="1" xfId="0" applyFont="1" applyBorder="1" applyAlignment="1" applyProtection="1">
      <alignment vertical="top"/>
    </xf>
    <xf numFmtId="0" fontId="1" fillId="0" borderId="30" xfId="0" applyFont="1" applyBorder="1" applyAlignment="1" applyProtection="1">
      <alignment vertical="top"/>
    </xf>
    <xf numFmtId="0" fontId="1" fillId="0" borderId="31" xfId="0" applyFont="1" applyBorder="1" applyAlignment="1" applyProtection="1">
      <alignment wrapText="1"/>
    </xf>
    <xf numFmtId="0" fontId="4" fillId="5" borderId="35" xfId="0" applyFont="1" applyFill="1" applyBorder="1" applyAlignment="1" applyProtection="1">
      <alignment horizontal="center" vertical="top"/>
    </xf>
    <xf numFmtId="0" fontId="4" fillId="5" borderId="36" xfId="0" applyFont="1" applyFill="1" applyBorder="1" applyAlignment="1" applyProtection="1">
      <alignment horizontal="center" vertical="top"/>
    </xf>
    <xf numFmtId="0" fontId="4" fillId="5" borderId="32" xfId="0" applyFont="1" applyFill="1" applyBorder="1" applyAlignment="1" applyProtection="1">
      <alignment horizontal="center" vertical="top"/>
    </xf>
    <xf numFmtId="165" fontId="0" fillId="0" borderId="5" xfId="0" applyNumberFormat="1" applyFill="1" applyBorder="1" applyAlignment="1"/>
    <xf numFmtId="165" fontId="0" fillId="0" borderId="27" xfId="0" applyNumberFormat="1" applyFill="1" applyBorder="1" applyAlignment="1"/>
    <xf numFmtId="165" fontId="0" fillId="0" borderId="6" xfId="0" applyNumberFormat="1" applyFill="1" applyBorder="1" applyAlignment="1"/>
    <xf numFmtId="165" fontId="0" fillId="0" borderId="13" xfId="0" applyNumberFormat="1" applyFill="1" applyBorder="1" applyAlignment="1"/>
    <xf numFmtId="165" fontId="0" fillId="0" borderId="24" xfId="0" applyNumberFormat="1" applyFill="1" applyBorder="1" applyAlignment="1"/>
    <xf numFmtId="165" fontId="0" fillId="0" borderId="14" xfId="0" applyNumberFormat="1" applyFill="1" applyBorder="1" applyAlignment="1"/>
    <xf numFmtId="165" fontId="0" fillId="0" borderId="8" xfId="0" applyNumberFormat="1" applyFill="1" applyBorder="1" applyAlignment="1"/>
    <xf numFmtId="165" fontId="0" fillId="0" borderId="9" xfId="0" applyNumberFormat="1" applyFill="1" applyBorder="1" applyAlignment="1"/>
    <xf numFmtId="165" fontId="0" fillId="0" borderId="28" xfId="0" applyNumberFormat="1" applyFill="1" applyBorder="1" applyAlignment="1"/>
    <xf numFmtId="0" fontId="4" fillId="5" borderId="15" xfId="0" applyFont="1" applyFill="1" applyBorder="1" applyAlignment="1">
      <alignment horizontal="center"/>
    </xf>
    <xf numFmtId="0" fontId="4" fillId="5" borderId="16" xfId="0" applyFont="1" applyFill="1" applyBorder="1" applyAlignment="1">
      <alignment horizontal="center"/>
    </xf>
    <xf numFmtId="0" fontId="4" fillId="5" borderId="17" xfId="0" applyFont="1" applyFill="1" applyBorder="1" applyAlignment="1">
      <alignment horizontal="center"/>
    </xf>
    <xf numFmtId="0" fontId="0" fillId="0" borderId="5" xfId="0" applyBorder="1" applyAlignment="1"/>
    <xf numFmtId="0" fontId="0" fillId="0" borderId="6" xfId="0" applyBorder="1" applyAlignment="1"/>
    <xf numFmtId="0" fontId="1" fillId="14" borderId="24" xfId="0" applyFont="1" applyFill="1" applyBorder="1" applyAlignment="1" applyProtection="1">
      <alignment horizontal="right" vertical="top"/>
    </xf>
    <xf numFmtId="0" fontId="1" fillId="14" borderId="14" xfId="0" applyFont="1" applyFill="1" applyBorder="1" applyAlignment="1" applyProtection="1">
      <alignment horizontal="right" vertical="top"/>
    </xf>
    <xf numFmtId="0" fontId="5" fillId="6" borderId="22" xfId="0" applyFont="1" applyFill="1" applyBorder="1" applyAlignment="1">
      <alignment horizontal="center" wrapText="1"/>
    </xf>
    <xf numFmtId="0" fontId="5" fillId="6" borderId="23" xfId="0" applyFont="1" applyFill="1" applyBorder="1" applyAlignment="1">
      <alignment horizontal="center" wrapText="1"/>
    </xf>
    <xf numFmtId="0" fontId="5" fillId="6" borderId="20" xfId="0" applyFont="1" applyFill="1" applyBorder="1" applyAlignment="1">
      <alignment horizontal="center" wrapText="1"/>
    </xf>
    <xf numFmtId="0" fontId="5" fillId="6" borderId="21" xfId="0" applyFont="1" applyFill="1" applyBorder="1" applyAlignment="1">
      <alignment horizontal="center" wrapText="1"/>
    </xf>
    <xf numFmtId="0" fontId="5" fillId="6" borderId="18" xfId="0" applyFont="1" applyFill="1" applyBorder="1" applyAlignment="1">
      <alignment horizontal="center" wrapText="1"/>
    </xf>
    <xf numFmtId="0" fontId="5" fillId="6" borderId="19" xfId="0" applyFont="1" applyFill="1" applyBorder="1" applyAlignment="1">
      <alignment horizontal="center" wrapText="1"/>
    </xf>
    <xf numFmtId="0" fontId="4" fillId="7" borderId="8" xfId="0" applyFont="1" applyFill="1" applyBorder="1" applyAlignment="1">
      <alignment horizontal="center"/>
    </xf>
    <xf numFmtId="0" fontId="4" fillId="7" borderId="9" xfId="0" applyFont="1" applyFill="1" applyBorder="1" applyAlignment="1">
      <alignment horizontal="center"/>
    </xf>
    <xf numFmtId="0" fontId="4" fillId="7" borderId="10" xfId="0" applyFont="1" applyFill="1" applyBorder="1" applyAlignment="1">
      <alignment horizontal="center"/>
    </xf>
    <xf numFmtId="165" fontId="0" fillId="0" borderId="3" xfId="0" applyNumberFormat="1" applyFill="1" applyBorder="1" applyAlignment="1"/>
    <xf numFmtId="165" fontId="0" fillId="0" borderId="1" xfId="0" applyNumberFormat="1" applyFill="1" applyBorder="1" applyAlignment="1"/>
    <xf numFmtId="0" fontId="4" fillId="7" borderId="29" xfId="0" applyFont="1" applyFill="1" applyBorder="1" applyAlignment="1" applyProtection="1">
      <alignment horizontal="center" vertical="top"/>
    </xf>
    <xf numFmtId="0" fontId="4" fillId="7" borderId="24" xfId="0" applyFont="1" applyFill="1" applyBorder="1" applyAlignment="1" applyProtection="1">
      <alignment horizontal="center" vertical="top"/>
    </xf>
    <xf numFmtId="0" fontId="4" fillId="7" borderId="14" xfId="0" applyFont="1" applyFill="1" applyBorder="1" applyAlignment="1" applyProtection="1">
      <alignment horizontal="center" vertical="top"/>
    </xf>
    <xf numFmtId="0" fontId="1" fillId="14" borderId="29" xfId="0" applyFont="1" applyFill="1" applyBorder="1" applyAlignment="1" applyProtection="1">
      <alignment horizontal="right"/>
    </xf>
    <xf numFmtId="0" fontId="1" fillId="14" borderId="24" xfId="0" applyFont="1" applyFill="1" applyBorder="1" applyAlignment="1" applyProtection="1">
      <alignment horizontal="right"/>
    </xf>
    <xf numFmtId="0" fontId="5" fillId="8" borderId="22" xfId="0" applyFont="1" applyFill="1" applyBorder="1" applyAlignment="1">
      <alignment horizontal="center" wrapText="1"/>
    </xf>
    <xf numFmtId="0" fontId="5" fillId="8" borderId="23" xfId="0" applyFont="1" applyFill="1" applyBorder="1" applyAlignment="1">
      <alignment horizontal="center" wrapText="1"/>
    </xf>
    <xf numFmtId="0" fontId="5" fillId="8" borderId="20" xfId="0" applyFont="1" applyFill="1" applyBorder="1" applyAlignment="1">
      <alignment horizontal="center" wrapText="1"/>
    </xf>
    <xf numFmtId="0" fontId="5" fillId="8" borderId="21" xfId="0" applyFont="1" applyFill="1" applyBorder="1" applyAlignment="1">
      <alignment horizontal="center" wrapText="1"/>
    </xf>
    <xf numFmtId="0" fontId="5" fillId="8" borderId="18" xfId="0" applyFont="1" applyFill="1" applyBorder="1" applyAlignment="1">
      <alignment horizontal="center" wrapText="1"/>
    </xf>
    <xf numFmtId="0" fontId="5" fillId="8" borderId="19" xfId="0" applyFont="1" applyFill="1" applyBorder="1" applyAlignment="1">
      <alignment horizontal="center" wrapText="1"/>
    </xf>
    <xf numFmtId="165" fontId="0" fillId="0" borderId="11" xfId="0" applyNumberFormat="1" applyFill="1" applyBorder="1" applyAlignment="1"/>
    <xf numFmtId="165" fontId="0" fillId="0" borderId="12" xfId="0" applyNumberFormat="1" applyFill="1" applyBorder="1" applyAlignment="1"/>
    <xf numFmtId="0" fontId="4" fillId="9" borderId="8" xfId="0" applyFont="1" applyFill="1" applyBorder="1" applyAlignment="1">
      <alignment horizontal="center"/>
    </xf>
    <xf numFmtId="0" fontId="4" fillId="9" borderId="9" xfId="0" applyFont="1" applyFill="1" applyBorder="1" applyAlignment="1">
      <alignment horizontal="center"/>
    </xf>
    <xf numFmtId="0" fontId="4" fillId="9" borderId="10" xfId="0" applyFont="1" applyFill="1" applyBorder="1" applyAlignment="1">
      <alignment horizontal="center"/>
    </xf>
    <xf numFmtId="0" fontId="5" fillId="10" borderId="22" xfId="0" applyFont="1" applyFill="1" applyBorder="1" applyAlignment="1">
      <alignment horizontal="center" wrapText="1"/>
    </xf>
    <xf numFmtId="0" fontId="5" fillId="10" borderId="23" xfId="0" applyFont="1" applyFill="1" applyBorder="1" applyAlignment="1">
      <alignment horizontal="center" wrapText="1"/>
    </xf>
    <xf numFmtId="0" fontId="5" fillId="10" borderId="20" xfId="0" applyFont="1" applyFill="1" applyBorder="1" applyAlignment="1">
      <alignment horizontal="center" wrapText="1"/>
    </xf>
    <xf numFmtId="0" fontId="5" fillId="10" borderId="21" xfId="0" applyFont="1" applyFill="1" applyBorder="1" applyAlignment="1">
      <alignment horizontal="center" wrapText="1"/>
    </xf>
    <xf numFmtId="0" fontId="5" fillId="10" borderId="18" xfId="0" applyFont="1" applyFill="1" applyBorder="1" applyAlignment="1">
      <alignment horizontal="center" wrapText="1"/>
    </xf>
    <xf numFmtId="0" fontId="5" fillId="10" borderId="19" xfId="0" applyFont="1" applyFill="1" applyBorder="1" applyAlignment="1">
      <alignment horizontal="center" wrapText="1"/>
    </xf>
    <xf numFmtId="0" fontId="4" fillId="9" borderId="29" xfId="0" applyFont="1" applyFill="1" applyBorder="1" applyAlignment="1" applyProtection="1">
      <alignment horizontal="center" vertical="top"/>
    </xf>
    <xf numFmtId="0" fontId="4" fillId="9" borderId="24" xfId="0" applyFont="1" applyFill="1" applyBorder="1" applyAlignment="1" applyProtection="1">
      <alignment horizontal="center" vertical="top"/>
    </xf>
    <xf numFmtId="0" fontId="4" fillId="9" borderId="14" xfId="0" applyFont="1" applyFill="1" applyBorder="1" applyAlignment="1" applyProtection="1">
      <alignment horizontal="center" vertical="top"/>
    </xf>
    <xf numFmtId="0" fontId="4" fillId="15" borderId="29" xfId="0" applyFont="1" applyFill="1" applyBorder="1" applyAlignment="1" applyProtection="1">
      <alignment horizontal="center"/>
      <protection locked="0"/>
    </xf>
    <xf numFmtId="0" fontId="4" fillId="15" borderId="24" xfId="0" applyFont="1" applyFill="1" applyBorder="1" applyAlignment="1" applyProtection="1">
      <alignment horizontal="center"/>
      <protection locked="0"/>
    </xf>
    <xf numFmtId="0" fontId="4" fillId="15" borderId="14" xfId="0" applyFont="1" applyFill="1" applyBorder="1" applyAlignment="1" applyProtection="1">
      <alignment horizontal="center"/>
      <protection locked="0"/>
    </xf>
    <xf numFmtId="0" fontId="1" fillId="11" borderId="1" xfId="0" applyFont="1" applyFill="1" applyBorder="1" applyAlignment="1">
      <alignment horizontal="center"/>
    </xf>
    <xf numFmtId="0" fontId="0" fillId="6" borderId="1" xfId="0" applyFill="1" applyBorder="1" applyAlignment="1">
      <alignment horizontal="left" wrapText="1"/>
    </xf>
    <xf numFmtId="0" fontId="0" fillId="6" borderId="1" xfId="0" applyFill="1" applyBorder="1" applyAlignment="1">
      <alignment horizontal="left"/>
    </xf>
    <xf numFmtId="0" fontId="0" fillId="0" borderId="1" xfId="0" applyBorder="1" applyAlignment="1"/>
    <xf numFmtId="0" fontId="0" fillId="8" borderId="1" xfId="0" applyFill="1" applyBorder="1" applyAlignment="1">
      <alignment horizontal="left"/>
    </xf>
    <xf numFmtId="0" fontId="4" fillId="7" borderId="1" xfId="0" applyFont="1" applyFill="1" applyBorder="1" applyAlignment="1">
      <alignment horizontal="center"/>
    </xf>
    <xf numFmtId="0" fontId="0" fillId="0" borderId="29" xfId="0" applyBorder="1" applyAlignment="1"/>
    <xf numFmtId="0" fontId="0" fillId="0" borderId="24" xfId="0" applyBorder="1" applyAlignment="1"/>
    <xf numFmtId="0" fontId="0" fillId="0" borderId="14" xfId="0" applyBorder="1" applyAlignment="1"/>
    <xf numFmtId="0" fontId="1" fillId="13" borderId="1" xfId="0" applyFont="1" applyFill="1" applyBorder="1" applyAlignment="1">
      <alignment horizontal="center"/>
    </xf>
    <xf numFmtId="0" fontId="0" fillId="10" borderId="1" xfId="0" applyFill="1" applyBorder="1" applyAlignment="1">
      <alignment horizontal="left" wrapText="1"/>
    </xf>
    <xf numFmtId="0" fontId="0" fillId="10" borderId="1" xfId="0" applyFill="1" applyBorder="1" applyAlignment="1">
      <alignment horizontal="left"/>
    </xf>
    <xf numFmtId="0" fontId="4" fillId="9" borderId="1" xfId="0" applyFont="1" applyFill="1" applyBorder="1" applyAlignment="1">
      <alignment horizontal="center"/>
    </xf>
    <xf numFmtId="0" fontId="3" fillId="0" borderId="1" xfId="0" applyFont="1" applyBorder="1" applyAlignment="1">
      <alignment horizontal="center"/>
    </xf>
    <xf numFmtId="0" fontId="1" fillId="12" borderId="1" xfId="0" applyFont="1" applyFill="1" applyBorder="1" applyAlignment="1">
      <alignment horizontal="center"/>
    </xf>
    <xf numFmtId="0" fontId="4" fillId="5" borderId="1" xfId="0" applyFont="1" applyFill="1" applyBorder="1" applyAlignment="1">
      <alignment horizontal="center"/>
    </xf>
    <xf numFmtId="0" fontId="0" fillId="8" borderId="1" xfId="0" applyFill="1" applyBorder="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A0137-FC00-46C1-8298-707E60DF95A0}">
  <sheetPr>
    <tabColor theme="4"/>
  </sheetPr>
  <dimension ref="A1:J48"/>
  <sheetViews>
    <sheetView tabSelected="1" topLeftCell="A6" workbookViewId="0">
      <selection activeCell="B8" sqref="B8"/>
    </sheetView>
  </sheetViews>
  <sheetFormatPr defaultRowHeight="14.4" x14ac:dyDescent="0.3"/>
  <cols>
    <col min="1" max="1" width="3.44140625" customWidth="1"/>
    <col min="2" max="2" width="103.33203125" customWidth="1"/>
    <col min="3" max="3" width="5.33203125" customWidth="1"/>
    <col min="4" max="4" width="21.6640625" customWidth="1"/>
    <col min="5" max="5" width="18.6640625" bestFit="1" customWidth="1"/>
    <col min="6" max="6" width="17.6640625" bestFit="1" customWidth="1"/>
    <col min="7" max="7" width="17.6640625" customWidth="1"/>
    <col min="8" max="8" width="14.33203125" customWidth="1"/>
    <col min="9" max="9" width="16.6640625" customWidth="1"/>
    <col min="10" max="10" width="16.5546875" customWidth="1"/>
    <col min="11" max="11" width="18.44140625" customWidth="1"/>
    <col min="12" max="14" width="8.88671875" customWidth="1"/>
  </cols>
  <sheetData>
    <row r="1" spans="1:10" x14ac:dyDescent="0.3">
      <c r="A1" s="87" t="s">
        <v>0</v>
      </c>
      <c r="B1" s="88"/>
      <c r="C1" s="88"/>
      <c r="D1" s="88"/>
      <c r="E1" s="88"/>
      <c r="F1" s="88"/>
      <c r="G1" s="89"/>
      <c r="H1" s="13"/>
      <c r="I1" s="1"/>
      <c r="J1" s="1"/>
    </row>
    <row r="2" spans="1:10" x14ac:dyDescent="0.3">
      <c r="A2" s="58">
        <v>1</v>
      </c>
      <c r="B2" s="59" t="s">
        <v>1</v>
      </c>
      <c r="C2" s="60">
        <v>1</v>
      </c>
      <c r="D2" s="16">
        <v>0</v>
      </c>
      <c r="E2" s="15"/>
      <c r="F2" s="15"/>
      <c r="G2" s="50"/>
      <c r="H2" s="10"/>
      <c r="I2" s="1"/>
      <c r="J2" s="1"/>
    </row>
    <row r="3" spans="1:10" ht="28.8" x14ac:dyDescent="0.3">
      <c r="A3" s="58">
        <v>2</v>
      </c>
      <c r="B3" s="59" t="s">
        <v>2</v>
      </c>
      <c r="C3" s="60">
        <v>2</v>
      </c>
      <c r="D3" s="17">
        <v>0</v>
      </c>
      <c r="E3" s="15"/>
      <c r="F3" s="15"/>
      <c r="G3" s="50"/>
      <c r="H3" s="10"/>
      <c r="I3" s="1"/>
      <c r="J3" s="1"/>
    </row>
    <row r="4" spans="1:10" x14ac:dyDescent="0.3">
      <c r="A4" s="58">
        <v>3</v>
      </c>
      <c r="B4" s="59" t="s">
        <v>3</v>
      </c>
      <c r="C4" s="60">
        <v>3</v>
      </c>
      <c r="D4" s="52">
        <f>D2-D3</f>
        <v>0</v>
      </c>
      <c r="E4" s="15"/>
      <c r="F4" s="15"/>
      <c r="G4" s="50"/>
      <c r="H4" s="10"/>
      <c r="I4" s="1"/>
      <c r="J4" s="1"/>
    </row>
    <row r="5" spans="1:10" x14ac:dyDescent="0.3">
      <c r="A5" s="58">
        <v>4</v>
      </c>
      <c r="B5" s="59" t="s">
        <v>4</v>
      </c>
      <c r="C5" s="60">
        <v>4</v>
      </c>
      <c r="D5" s="17">
        <v>0</v>
      </c>
      <c r="E5" s="15"/>
      <c r="F5" s="15"/>
      <c r="G5" s="50"/>
      <c r="H5" s="10"/>
      <c r="I5" s="1"/>
      <c r="J5" s="1"/>
    </row>
    <row r="6" spans="1:10" x14ac:dyDescent="0.3">
      <c r="A6" s="58">
        <v>5</v>
      </c>
      <c r="B6" s="59" t="s">
        <v>5</v>
      </c>
      <c r="C6" s="60">
        <v>5</v>
      </c>
      <c r="D6" s="17">
        <v>0</v>
      </c>
      <c r="E6" s="15"/>
      <c r="F6" s="15"/>
      <c r="G6" s="50"/>
      <c r="H6" s="10"/>
      <c r="I6" s="1"/>
      <c r="J6" s="1"/>
    </row>
    <row r="7" spans="1:10" x14ac:dyDescent="0.3">
      <c r="A7" s="58">
        <v>6</v>
      </c>
      <c r="B7" s="59" t="s">
        <v>6</v>
      </c>
      <c r="C7" s="60">
        <v>6</v>
      </c>
      <c r="D7" s="52">
        <f>(D4+D5)-D6</f>
        <v>0</v>
      </c>
      <c r="E7" s="15"/>
      <c r="F7" s="15"/>
      <c r="G7" s="50"/>
      <c r="H7" s="10"/>
      <c r="I7" s="1"/>
      <c r="J7" s="1"/>
    </row>
    <row r="8" spans="1:10" s="1" customFormat="1" x14ac:dyDescent="0.3">
      <c r="A8" s="58">
        <v>7</v>
      </c>
      <c r="B8" s="59" t="s">
        <v>7</v>
      </c>
      <c r="C8" s="60">
        <v>7</v>
      </c>
      <c r="D8" s="17">
        <v>0</v>
      </c>
      <c r="E8" s="15"/>
      <c r="F8" s="15"/>
      <c r="G8" s="50"/>
      <c r="H8" s="10"/>
    </row>
    <row r="9" spans="1:10" s="1" customFormat="1" x14ac:dyDescent="0.3">
      <c r="A9" s="58">
        <v>8</v>
      </c>
      <c r="B9" s="59" t="s">
        <v>8</v>
      </c>
      <c r="C9" s="60">
        <v>8</v>
      </c>
      <c r="D9" s="52">
        <f>MIN(D7,D8)</f>
        <v>0</v>
      </c>
      <c r="E9" s="15"/>
      <c r="F9" s="15"/>
      <c r="G9" s="50"/>
      <c r="H9" s="10"/>
    </row>
    <row r="10" spans="1:10" s="1" customFormat="1" x14ac:dyDescent="0.3">
      <c r="A10" s="58">
        <v>9</v>
      </c>
      <c r="B10" s="59" t="s">
        <v>9</v>
      </c>
      <c r="C10" s="60">
        <v>9</v>
      </c>
      <c r="D10" s="52">
        <f>D7-D9</f>
        <v>0</v>
      </c>
      <c r="E10" s="15"/>
      <c r="F10" s="15"/>
      <c r="G10" s="50"/>
      <c r="H10" s="10"/>
    </row>
    <row r="11" spans="1:10" s="1" customFormat="1" x14ac:dyDescent="0.3">
      <c r="A11" s="58">
        <v>10</v>
      </c>
      <c r="B11" s="59" t="s">
        <v>117</v>
      </c>
      <c r="C11" s="60">
        <v>10</v>
      </c>
      <c r="D11" s="52">
        <f>IF(D8&gt;0,20500,0)</f>
        <v>0</v>
      </c>
      <c r="E11" s="15"/>
      <c r="F11" s="15"/>
      <c r="G11" s="50"/>
      <c r="H11" s="10"/>
    </row>
    <row r="12" spans="1:10" s="1" customFormat="1" x14ac:dyDescent="0.3">
      <c r="A12" s="58">
        <v>11</v>
      </c>
      <c r="B12" s="59" t="s">
        <v>10</v>
      </c>
      <c r="C12" s="60">
        <v>11</v>
      </c>
      <c r="D12" s="52">
        <f>MAX(D11-D10,0)</f>
        <v>0</v>
      </c>
      <c r="E12" s="15"/>
      <c r="F12" s="15"/>
      <c r="G12" s="50"/>
      <c r="H12" s="10"/>
    </row>
    <row r="13" spans="1:10" s="1" customFormat="1" x14ac:dyDescent="0.3">
      <c r="A13" s="58">
        <v>12</v>
      </c>
      <c r="B13" s="59" t="s">
        <v>11</v>
      </c>
      <c r="C13" s="60">
        <v>12</v>
      </c>
      <c r="D13" s="52">
        <f>MIN(D9,D12)</f>
        <v>0</v>
      </c>
      <c r="E13" s="15"/>
      <c r="F13" s="15"/>
      <c r="G13" s="50"/>
      <c r="H13" s="10"/>
    </row>
    <row r="14" spans="1:10" s="1" customFormat="1" x14ac:dyDescent="0.3">
      <c r="A14" s="58">
        <v>13</v>
      </c>
      <c r="B14" s="59" t="s">
        <v>12</v>
      </c>
      <c r="C14" s="60">
        <v>13</v>
      </c>
      <c r="D14" s="52">
        <f>D13*0.03</f>
        <v>0</v>
      </c>
      <c r="E14" s="15"/>
      <c r="F14" s="15"/>
      <c r="G14" s="50"/>
      <c r="H14" s="10"/>
    </row>
    <row r="15" spans="1:10" s="1" customFormat="1" x14ac:dyDescent="0.3">
      <c r="A15" s="58">
        <v>14</v>
      </c>
      <c r="B15" s="59" t="s">
        <v>13</v>
      </c>
      <c r="C15" s="60">
        <v>14</v>
      </c>
      <c r="D15" s="52">
        <f>MAX(D9-D12,0)</f>
        <v>0</v>
      </c>
      <c r="E15" s="15"/>
      <c r="F15" s="15"/>
      <c r="G15" s="50"/>
      <c r="H15" s="10"/>
    </row>
    <row r="16" spans="1:10" s="1" customFormat="1" x14ac:dyDescent="0.3">
      <c r="A16" s="58">
        <v>15</v>
      </c>
      <c r="B16" s="59" t="s">
        <v>14</v>
      </c>
      <c r="C16" s="60">
        <v>15</v>
      </c>
      <c r="D16" s="52">
        <f>D15*0.041</f>
        <v>0</v>
      </c>
      <c r="E16" s="15"/>
      <c r="F16" s="15"/>
      <c r="G16" s="50"/>
      <c r="H16" s="10"/>
    </row>
    <row r="17" spans="1:9" s="1" customFormat="1" x14ac:dyDescent="0.3">
      <c r="A17" s="58">
        <v>16</v>
      </c>
      <c r="B17" s="59" t="s">
        <v>15</v>
      </c>
      <c r="C17" s="60">
        <v>16</v>
      </c>
      <c r="D17" s="52">
        <f>IF($D$10&lt;E37,$D$10*F37-G37,$D$10*F38-G38)</f>
        <v>0</v>
      </c>
      <c r="E17" s="15"/>
      <c r="F17" s="15"/>
      <c r="G17" s="49"/>
      <c r="H17" s="14"/>
    </row>
    <row r="18" spans="1:9" x14ac:dyDescent="0.3">
      <c r="A18" s="58">
        <v>17</v>
      </c>
      <c r="B18" s="59" t="s">
        <v>16</v>
      </c>
      <c r="C18" s="60">
        <v>17</v>
      </c>
      <c r="D18" s="53">
        <f>D17+D16+D14</f>
        <v>0</v>
      </c>
      <c r="E18" s="15"/>
      <c r="F18" s="15"/>
      <c r="G18" s="49"/>
      <c r="H18" s="14"/>
      <c r="I18" s="1"/>
    </row>
    <row r="19" spans="1:9" x14ac:dyDescent="0.3">
      <c r="A19" s="58">
        <v>18</v>
      </c>
      <c r="B19" s="59" t="s">
        <v>17</v>
      </c>
      <c r="C19" s="60">
        <v>18</v>
      </c>
      <c r="D19" s="21">
        <v>0</v>
      </c>
      <c r="E19" s="15"/>
      <c r="F19" s="15"/>
      <c r="G19" s="49"/>
      <c r="H19" s="12"/>
      <c r="I19" s="1"/>
    </row>
    <row r="20" spans="1:9" s="1" customFormat="1" x14ac:dyDescent="0.3">
      <c r="A20" s="58">
        <v>19</v>
      </c>
      <c r="B20" s="59" t="s">
        <v>18</v>
      </c>
      <c r="C20" s="60">
        <v>19</v>
      </c>
      <c r="D20" s="21">
        <v>0</v>
      </c>
      <c r="E20" s="15"/>
      <c r="F20" s="15"/>
      <c r="G20" s="49"/>
      <c r="H20" s="12"/>
    </row>
    <row r="21" spans="1:9" ht="28.8" x14ac:dyDescent="0.3">
      <c r="A21" s="58">
        <v>20</v>
      </c>
      <c r="B21" s="59" t="s">
        <v>19</v>
      </c>
      <c r="C21" s="60">
        <v>20</v>
      </c>
      <c r="D21" s="52">
        <f>D18-(D20+D19)</f>
        <v>0</v>
      </c>
      <c r="E21" s="15"/>
      <c r="F21" s="15"/>
      <c r="G21" s="49"/>
      <c r="H21" s="14"/>
      <c r="I21" s="1"/>
    </row>
    <row r="22" spans="1:9" x14ac:dyDescent="0.3">
      <c r="A22" s="58">
        <v>21</v>
      </c>
      <c r="B22" s="59" t="s">
        <v>20</v>
      </c>
      <c r="C22" s="60">
        <v>21</v>
      </c>
      <c r="D22" s="52">
        <f>D21*0.9</f>
        <v>0</v>
      </c>
      <c r="E22" s="15"/>
      <c r="F22" s="15"/>
      <c r="G22" s="49"/>
      <c r="H22" s="14"/>
      <c r="I22" s="1"/>
    </row>
    <row r="23" spans="1:9" s="1" customFormat="1" x14ac:dyDescent="0.3">
      <c r="A23" s="58">
        <v>22</v>
      </c>
      <c r="B23" s="59" t="s">
        <v>21</v>
      </c>
      <c r="C23" s="60">
        <v>22</v>
      </c>
      <c r="D23" s="17">
        <v>0</v>
      </c>
      <c r="E23" s="15"/>
      <c r="F23" s="15"/>
      <c r="G23" s="49"/>
      <c r="H23" s="14"/>
    </row>
    <row r="24" spans="1:9" s="1" customFormat="1" x14ac:dyDescent="0.3">
      <c r="A24" s="58">
        <v>23</v>
      </c>
      <c r="B24" s="59" t="s">
        <v>22</v>
      </c>
      <c r="C24" s="60">
        <v>23</v>
      </c>
      <c r="D24" s="52">
        <f>MIN(D22,D23)</f>
        <v>0</v>
      </c>
      <c r="E24" s="15"/>
      <c r="F24" s="15"/>
      <c r="G24" s="49"/>
      <c r="H24" s="14"/>
    </row>
    <row r="25" spans="1:9" x14ac:dyDescent="0.3">
      <c r="A25" s="58">
        <v>24</v>
      </c>
      <c r="B25" s="59" t="s">
        <v>23</v>
      </c>
      <c r="C25" s="60">
        <v>24</v>
      </c>
      <c r="D25" s="17">
        <v>0</v>
      </c>
      <c r="E25" s="15"/>
      <c r="F25" s="15"/>
      <c r="G25" s="49"/>
      <c r="H25" s="12"/>
      <c r="I25" s="1"/>
    </row>
    <row r="26" spans="1:9" ht="28.8" x14ac:dyDescent="0.3">
      <c r="A26" s="58">
        <v>25</v>
      </c>
      <c r="B26" s="59" t="s">
        <v>24</v>
      </c>
      <c r="C26" s="60">
        <v>25</v>
      </c>
      <c r="D26" s="54">
        <f>D24-D25</f>
        <v>0</v>
      </c>
      <c r="E26" s="15"/>
      <c r="F26" s="15"/>
      <c r="G26" s="49"/>
      <c r="H26" s="14"/>
      <c r="I26" s="1"/>
    </row>
    <row r="27" spans="1:9" x14ac:dyDescent="0.3">
      <c r="A27" s="61"/>
      <c r="B27" s="104" t="s">
        <v>25</v>
      </c>
      <c r="C27" s="105"/>
      <c r="D27" s="51">
        <v>1</v>
      </c>
      <c r="E27" s="51">
        <v>2</v>
      </c>
      <c r="F27" s="51">
        <v>3</v>
      </c>
      <c r="G27" s="51">
        <v>4</v>
      </c>
      <c r="H27" s="1"/>
      <c r="I27" s="1"/>
    </row>
    <row r="28" spans="1:9" ht="57.6" x14ac:dyDescent="0.3">
      <c r="A28" s="58">
        <v>26</v>
      </c>
      <c r="B28" s="59" t="s">
        <v>26</v>
      </c>
      <c r="C28" s="62">
        <v>26</v>
      </c>
      <c r="D28" s="52">
        <f>IF($D$26&gt;500,$D$26*0.25,0)</f>
        <v>0</v>
      </c>
      <c r="E28" s="55">
        <f>IF($D$26&gt;500,$D$26*0.5,0)</f>
        <v>0</v>
      </c>
      <c r="F28" s="55">
        <f>IF($D$26&gt;500,$D$26*0.75,0)</f>
        <v>0</v>
      </c>
      <c r="G28" s="55">
        <f>IF($D$26&gt;500,$D$26*1,0)</f>
        <v>0</v>
      </c>
      <c r="H28" s="1"/>
      <c r="I28" s="1"/>
    </row>
    <row r="29" spans="1:9" ht="28.8" x14ac:dyDescent="0.3">
      <c r="A29" s="58">
        <v>27</v>
      </c>
      <c r="B29" s="59" t="s">
        <v>27</v>
      </c>
      <c r="C29" s="62">
        <v>27</v>
      </c>
      <c r="D29" s="18"/>
      <c r="E29" s="56">
        <f>D29+D30</f>
        <v>0</v>
      </c>
      <c r="F29" s="56">
        <f>E29+E30</f>
        <v>0</v>
      </c>
      <c r="G29" s="56">
        <f>F29+F30</f>
        <v>0</v>
      </c>
      <c r="H29" s="1"/>
      <c r="I29" s="1"/>
    </row>
    <row r="30" spans="1:9" ht="28.8" x14ac:dyDescent="0.3">
      <c r="A30" s="63">
        <v>28</v>
      </c>
      <c r="B30" s="64" t="s">
        <v>28</v>
      </c>
      <c r="C30" s="65">
        <v>28</v>
      </c>
      <c r="D30" s="57">
        <f>IF(D29=0,D28-0,MAX(D28-D29,0))</f>
        <v>0</v>
      </c>
      <c r="E30" s="57">
        <f>IF(D29=0,D28-0,MAX(E28-E29,0))</f>
        <v>0</v>
      </c>
      <c r="F30" s="57">
        <f>IF(D29=0,E28-D28,MAX(F28-F29,0))</f>
        <v>0</v>
      </c>
      <c r="G30" s="57">
        <f>IF(G29=0,G28-0,MAX(G28-G29,0))</f>
        <v>0</v>
      </c>
      <c r="H30" s="3"/>
      <c r="I30" s="3"/>
    </row>
    <row r="31" spans="1:9" x14ac:dyDescent="0.3">
      <c r="A31" s="1"/>
      <c r="B31" s="1"/>
      <c r="C31" s="1"/>
      <c r="D31" s="3"/>
      <c r="E31" s="3"/>
      <c r="F31" s="3"/>
      <c r="G31" s="3"/>
      <c r="H31" s="1"/>
      <c r="I31" s="1"/>
    </row>
    <row r="32" spans="1:9" x14ac:dyDescent="0.3">
      <c r="A32" s="1"/>
      <c r="B32" s="1"/>
      <c r="C32" s="1"/>
      <c r="D32" s="3"/>
      <c r="E32" s="3"/>
      <c r="F32" s="3"/>
      <c r="G32" s="3"/>
      <c r="H32" s="1"/>
      <c r="I32" s="1"/>
    </row>
    <row r="33" spans="4:7" ht="15" thickBot="1" x14ac:dyDescent="0.35">
      <c r="D33" s="1"/>
      <c r="E33" s="1"/>
      <c r="F33" s="1"/>
      <c r="G33" s="1"/>
    </row>
    <row r="34" spans="4:7" ht="15" thickBot="1" x14ac:dyDescent="0.35">
      <c r="D34" s="99" t="s">
        <v>29</v>
      </c>
      <c r="E34" s="100"/>
      <c r="F34" s="100"/>
      <c r="G34" s="101"/>
    </row>
    <row r="35" spans="4:7" ht="14.4" customHeight="1" x14ac:dyDescent="0.3">
      <c r="D35" s="106" t="s">
        <v>30</v>
      </c>
      <c r="E35" s="108" t="s">
        <v>31</v>
      </c>
      <c r="F35" s="108" t="s">
        <v>32</v>
      </c>
      <c r="G35" s="110" t="s">
        <v>33</v>
      </c>
    </row>
    <row r="36" spans="4:7" ht="21" customHeight="1" x14ac:dyDescent="0.3">
      <c r="D36" s="107"/>
      <c r="E36" s="109"/>
      <c r="F36" s="109"/>
      <c r="G36" s="111"/>
    </row>
    <row r="37" spans="4:7" x14ac:dyDescent="0.3">
      <c r="D37" s="6">
        <v>0</v>
      </c>
      <c r="E37" s="4">
        <v>20500</v>
      </c>
      <c r="F37" s="5">
        <v>4.7E-2</v>
      </c>
      <c r="G37" s="7">
        <v>0</v>
      </c>
    </row>
    <row r="38" spans="4:7" ht="15" thickBot="1" x14ac:dyDescent="0.35">
      <c r="D38" s="102" t="s">
        <v>34</v>
      </c>
      <c r="E38" s="103"/>
      <c r="F38" s="8">
        <v>5.8999999999999997E-2</v>
      </c>
      <c r="G38" s="9">
        <v>246</v>
      </c>
    </row>
    <row r="39" spans="4:7" ht="15" thickBot="1" x14ac:dyDescent="0.35">
      <c r="D39" s="1"/>
      <c r="E39" s="1"/>
      <c r="F39" s="1"/>
      <c r="G39" s="1"/>
    </row>
    <row r="40" spans="4:7" ht="15" thickBot="1" x14ac:dyDescent="0.35">
      <c r="D40" s="99" t="s">
        <v>35</v>
      </c>
      <c r="E40" s="100"/>
      <c r="F40" s="100"/>
      <c r="G40" s="101"/>
    </row>
    <row r="41" spans="4:7" x14ac:dyDescent="0.3">
      <c r="D41" s="96" t="s">
        <v>36</v>
      </c>
      <c r="E41" s="97"/>
      <c r="F41" s="98"/>
      <c r="G41" s="7">
        <v>14600</v>
      </c>
    </row>
    <row r="42" spans="4:7" x14ac:dyDescent="0.3">
      <c r="D42" s="93" t="s">
        <v>37</v>
      </c>
      <c r="E42" s="94"/>
      <c r="F42" s="95"/>
      <c r="G42" s="7">
        <v>16550</v>
      </c>
    </row>
    <row r="43" spans="4:7" ht="15" thickBot="1" x14ac:dyDescent="0.35">
      <c r="D43" s="90" t="s">
        <v>38</v>
      </c>
      <c r="E43" s="91"/>
      <c r="F43" s="92"/>
      <c r="G43" s="9">
        <v>18500</v>
      </c>
    </row>
    <row r="44" spans="4:7" ht="15" thickBot="1" x14ac:dyDescent="0.35">
      <c r="D44" s="1"/>
      <c r="E44" s="1"/>
      <c r="F44" s="1"/>
      <c r="G44" s="1"/>
    </row>
    <row r="45" spans="4:7" ht="15" thickBot="1" x14ac:dyDescent="0.35">
      <c r="D45" s="99" t="s">
        <v>39</v>
      </c>
      <c r="E45" s="100"/>
      <c r="F45" s="100"/>
      <c r="G45" s="101"/>
    </row>
    <row r="46" spans="4:7" x14ac:dyDescent="0.3">
      <c r="D46" s="96" t="s">
        <v>36</v>
      </c>
      <c r="E46" s="97"/>
      <c r="F46" s="98"/>
      <c r="G46" s="7">
        <v>14600</v>
      </c>
    </row>
    <row r="47" spans="4:7" ht="14.4" customHeight="1" x14ac:dyDescent="0.3">
      <c r="D47" s="93" t="s">
        <v>37</v>
      </c>
      <c r="E47" s="94"/>
      <c r="F47" s="95"/>
      <c r="G47" s="7">
        <f>G46+1550</f>
        <v>16150</v>
      </c>
    </row>
    <row r="48" spans="4:7" ht="15" thickBot="1" x14ac:dyDescent="0.35">
      <c r="D48" s="90" t="s">
        <v>38</v>
      </c>
      <c r="E48" s="91"/>
      <c r="F48" s="92"/>
      <c r="G48" s="9">
        <f>G47+1550</f>
        <v>17700</v>
      </c>
    </row>
  </sheetData>
  <sheetProtection algorithmName="SHA-512" hashValue="RAY7/3TICrg7Hjx6oco9QMLsTJ3gB2TwAWKhqzrpM17dmEGDzCx++MRCX/FAS2IdKZ5G9CFovjL7YslqF+T52g==" saltValue="NZNGRAwWDyCnFndxTmIZvA==" spinCount="100000" sheet="1" objects="1" scenarios="1"/>
  <mergeCells count="16">
    <mergeCell ref="A1:G1"/>
    <mergeCell ref="D48:F48"/>
    <mergeCell ref="D47:F47"/>
    <mergeCell ref="D46:F46"/>
    <mergeCell ref="D45:G45"/>
    <mergeCell ref="D43:F43"/>
    <mergeCell ref="D42:F42"/>
    <mergeCell ref="D41:F41"/>
    <mergeCell ref="D40:G40"/>
    <mergeCell ref="D38:E38"/>
    <mergeCell ref="B27:C27"/>
    <mergeCell ref="D34:G34"/>
    <mergeCell ref="D35:D36"/>
    <mergeCell ref="E35:E36"/>
    <mergeCell ref="F35:F36"/>
    <mergeCell ref="G35:G36"/>
  </mergeCells>
  <pageMargins left="0.25" right="0.25" top="0.75" bottom="0.75" header="0.3" footer="0.3"/>
  <pageSetup scale="71" orientation="landscape" r:id="rId1"/>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030DD-3862-4DFC-B3F6-CE4A9D4FD499}">
  <sheetPr>
    <tabColor theme="5"/>
  </sheetPr>
  <dimension ref="A1:I44"/>
  <sheetViews>
    <sheetView topLeftCell="A24" workbookViewId="0">
      <selection activeCell="E35" sqref="E35:E36"/>
    </sheetView>
  </sheetViews>
  <sheetFormatPr defaultColWidth="8.88671875" defaultRowHeight="14.4" x14ac:dyDescent="0.3"/>
  <cols>
    <col min="1" max="1" width="3.44140625" style="1" customWidth="1"/>
    <col min="2" max="2" width="93.88671875" style="1" customWidth="1"/>
    <col min="3" max="3" width="5.33203125" style="1" customWidth="1"/>
    <col min="4" max="4" width="18" style="1" customWidth="1"/>
    <col min="5" max="5" width="18.33203125" style="1" customWidth="1"/>
    <col min="6" max="6" width="16.33203125" style="1" customWidth="1"/>
    <col min="7" max="7" width="22.33203125" style="1" customWidth="1"/>
    <col min="8" max="8" width="14.33203125" style="1" customWidth="1"/>
    <col min="9" max="9" width="15.6640625" style="1" customWidth="1"/>
    <col min="10" max="10" width="13.88671875" style="1" customWidth="1"/>
    <col min="11" max="12" width="8.88671875" style="1" customWidth="1"/>
    <col min="13" max="13" width="16.6640625" style="1" customWidth="1"/>
    <col min="14" max="14" width="16.5546875" style="1" customWidth="1"/>
    <col min="15" max="15" width="18.44140625" style="1" customWidth="1"/>
    <col min="16" max="18" width="8.88671875" style="1" customWidth="1"/>
    <col min="19" max="16384" width="8.88671875" style="1"/>
  </cols>
  <sheetData>
    <row r="1" spans="1:9" x14ac:dyDescent="0.3">
      <c r="A1" s="117" t="s">
        <v>40</v>
      </c>
      <c r="B1" s="118"/>
      <c r="C1" s="118"/>
      <c r="D1" s="118"/>
      <c r="E1" s="118"/>
      <c r="F1" s="118"/>
      <c r="G1" s="119"/>
      <c r="H1" s="13"/>
    </row>
    <row r="2" spans="1:9" x14ac:dyDescent="0.3">
      <c r="A2" s="58">
        <v>1</v>
      </c>
      <c r="B2" s="59" t="s">
        <v>41</v>
      </c>
      <c r="C2" s="71">
        <v>1</v>
      </c>
      <c r="D2" s="67">
        <v>0</v>
      </c>
      <c r="E2" s="68"/>
      <c r="F2" s="66"/>
      <c r="G2" s="49"/>
      <c r="H2" s="12"/>
    </row>
    <row r="3" spans="1:9" x14ac:dyDescent="0.3">
      <c r="A3" s="58">
        <v>2</v>
      </c>
      <c r="B3" s="59" t="s">
        <v>42</v>
      </c>
      <c r="C3" s="71">
        <v>2</v>
      </c>
      <c r="D3" s="23">
        <v>0</v>
      </c>
      <c r="E3" s="68"/>
      <c r="F3" s="66"/>
      <c r="G3" s="49"/>
      <c r="H3" s="12"/>
    </row>
    <row r="4" spans="1:9" x14ac:dyDescent="0.3">
      <c r="A4" s="58">
        <v>3</v>
      </c>
      <c r="B4" s="59" t="s">
        <v>3</v>
      </c>
      <c r="C4" s="71">
        <v>3</v>
      </c>
      <c r="D4" s="55">
        <f>D2-D3</f>
        <v>0</v>
      </c>
      <c r="E4" s="68"/>
      <c r="F4" s="66"/>
      <c r="G4" s="49"/>
      <c r="H4" s="14"/>
    </row>
    <row r="5" spans="1:9" x14ac:dyDescent="0.3">
      <c r="A5" s="58">
        <v>4</v>
      </c>
      <c r="B5" s="59" t="s">
        <v>4</v>
      </c>
      <c r="C5" s="71">
        <v>4</v>
      </c>
      <c r="D5" s="23">
        <v>0</v>
      </c>
      <c r="E5" s="68"/>
      <c r="F5" s="66"/>
      <c r="G5" s="49"/>
      <c r="H5" s="12"/>
    </row>
    <row r="6" spans="1:9" x14ac:dyDescent="0.3">
      <c r="A6" s="58">
        <v>5</v>
      </c>
      <c r="B6" s="59" t="s">
        <v>5</v>
      </c>
      <c r="C6" s="71">
        <v>5</v>
      </c>
      <c r="D6" s="23">
        <v>0</v>
      </c>
      <c r="E6" s="68"/>
      <c r="F6" s="66"/>
      <c r="G6" s="49"/>
      <c r="H6" s="12"/>
    </row>
    <row r="7" spans="1:9" x14ac:dyDescent="0.3">
      <c r="A7" s="58">
        <v>6</v>
      </c>
      <c r="B7" s="59" t="s">
        <v>6</v>
      </c>
      <c r="C7" s="71">
        <v>6</v>
      </c>
      <c r="D7" s="55">
        <f>(D4+D5)-D6</f>
        <v>0</v>
      </c>
      <c r="E7" s="68"/>
      <c r="F7" s="66"/>
      <c r="G7" s="49"/>
      <c r="H7" s="14"/>
    </row>
    <row r="8" spans="1:9" x14ac:dyDescent="0.3">
      <c r="A8" s="58">
        <v>7</v>
      </c>
      <c r="B8" s="72" t="s">
        <v>7</v>
      </c>
      <c r="C8" s="71">
        <v>7</v>
      </c>
      <c r="D8" s="23">
        <v>0</v>
      </c>
      <c r="E8" s="68"/>
      <c r="F8" s="66"/>
      <c r="G8" s="49"/>
      <c r="H8" s="14"/>
    </row>
    <row r="9" spans="1:9" x14ac:dyDescent="0.3">
      <c r="A9" s="58">
        <v>8</v>
      </c>
      <c r="B9" s="59" t="s">
        <v>8</v>
      </c>
      <c r="C9" s="71">
        <v>8</v>
      </c>
      <c r="D9" s="55">
        <f>MIN(D7,D8)</f>
        <v>0</v>
      </c>
      <c r="E9" s="68"/>
      <c r="F9" s="66"/>
      <c r="G9" s="49"/>
      <c r="H9" s="14"/>
    </row>
    <row r="10" spans="1:9" x14ac:dyDescent="0.3">
      <c r="A10" s="58">
        <v>9</v>
      </c>
      <c r="B10" s="59" t="s">
        <v>9</v>
      </c>
      <c r="C10" s="71">
        <v>9</v>
      </c>
      <c r="D10" s="55">
        <f>D7-D9</f>
        <v>0</v>
      </c>
      <c r="E10" s="68"/>
      <c r="F10" s="66"/>
      <c r="G10" s="49"/>
      <c r="H10" s="14"/>
    </row>
    <row r="11" spans="1:9" x14ac:dyDescent="0.3">
      <c r="A11" s="58">
        <v>10</v>
      </c>
      <c r="B11" s="59" t="s">
        <v>117</v>
      </c>
      <c r="C11" s="71">
        <v>10</v>
      </c>
      <c r="D11" s="55">
        <f>IF(D8&gt;0,41000,0)</f>
        <v>0</v>
      </c>
      <c r="E11" s="68"/>
      <c r="F11" s="66"/>
      <c r="G11" s="49"/>
      <c r="H11" s="14"/>
    </row>
    <row r="12" spans="1:9" x14ac:dyDescent="0.3">
      <c r="A12" s="58">
        <v>11</v>
      </c>
      <c r="B12" s="59" t="s">
        <v>10</v>
      </c>
      <c r="C12" s="71">
        <v>11</v>
      </c>
      <c r="D12" s="55">
        <f>MAX(D11-D10,0)</f>
        <v>0</v>
      </c>
      <c r="E12" s="68"/>
      <c r="F12" s="66"/>
      <c r="G12" s="49"/>
      <c r="H12" s="14"/>
      <c r="I12" s="14"/>
    </row>
    <row r="13" spans="1:9" x14ac:dyDescent="0.3">
      <c r="A13" s="58">
        <v>12</v>
      </c>
      <c r="B13" s="59" t="s">
        <v>11</v>
      </c>
      <c r="C13" s="71">
        <v>12</v>
      </c>
      <c r="D13" s="55">
        <f>MIN(D9,D12)</f>
        <v>0</v>
      </c>
      <c r="E13" s="68"/>
      <c r="F13" s="66"/>
      <c r="G13" s="49"/>
      <c r="H13" s="14"/>
      <c r="I13" s="14"/>
    </row>
    <row r="14" spans="1:9" x14ac:dyDescent="0.3">
      <c r="A14" s="58">
        <v>13</v>
      </c>
      <c r="B14" s="59" t="s">
        <v>12</v>
      </c>
      <c r="C14" s="71">
        <v>13</v>
      </c>
      <c r="D14" s="55">
        <f>D13*0.03</f>
        <v>0</v>
      </c>
      <c r="E14" s="68"/>
      <c r="F14" s="66"/>
      <c r="G14" s="49"/>
      <c r="H14" s="14"/>
      <c r="I14" s="14"/>
    </row>
    <row r="15" spans="1:9" x14ac:dyDescent="0.3">
      <c r="A15" s="58">
        <v>14</v>
      </c>
      <c r="B15" s="59" t="s">
        <v>13</v>
      </c>
      <c r="C15" s="71">
        <v>14</v>
      </c>
      <c r="D15" s="55">
        <f>MAX(D9-D12,0)</f>
        <v>0</v>
      </c>
      <c r="E15" s="68"/>
      <c r="F15" s="66"/>
      <c r="G15" s="49"/>
      <c r="H15" s="14"/>
      <c r="I15" s="14"/>
    </row>
    <row r="16" spans="1:9" x14ac:dyDescent="0.3">
      <c r="A16" s="58">
        <v>15</v>
      </c>
      <c r="B16" s="59" t="s">
        <v>14</v>
      </c>
      <c r="C16" s="71">
        <v>15</v>
      </c>
      <c r="D16" s="55">
        <f>D15*0.041</f>
        <v>0</v>
      </c>
      <c r="E16" s="68"/>
      <c r="F16" s="66"/>
      <c r="G16" s="49"/>
      <c r="H16" s="14"/>
      <c r="I16" s="14"/>
    </row>
    <row r="17" spans="1:9" x14ac:dyDescent="0.3">
      <c r="A17" s="58">
        <v>16</v>
      </c>
      <c r="B17" s="59" t="s">
        <v>43</v>
      </c>
      <c r="C17" s="71">
        <v>16</v>
      </c>
      <c r="D17" s="70">
        <f>IF($D$10&lt;E37,$D$10*F37-G37,$D$10*F38-G38)</f>
        <v>0</v>
      </c>
      <c r="E17" s="68"/>
      <c r="F17" s="66"/>
      <c r="G17" s="49"/>
      <c r="H17" s="14"/>
      <c r="I17" s="14"/>
    </row>
    <row r="18" spans="1:9" x14ac:dyDescent="0.3">
      <c r="A18" s="58">
        <v>17</v>
      </c>
      <c r="B18" s="59" t="s">
        <v>16</v>
      </c>
      <c r="C18" s="71">
        <v>17</v>
      </c>
      <c r="D18" s="57">
        <f>D17+D16+D14</f>
        <v>0</v>
      </c>
      <c r="E18" s="68"/>
      <c r="F18" s="66"/>
      <c r="G18" s="49"/>
      <c r="H18" s="14"/>
      <c r="I18" s="12"/>
    </row>
    <row r="19" spans="1:9" x14ac:dyDescent="0.3">
      <c r="A19" s="58">
        <v>18</v>
      </c>
      <c r="B19" s="59" t="s">
        <v>17</v>
      </c>
      <c r="C19" s="71">
        <v>18</v>
      </c>
      <c r="D19" s="67">
        <v>0</v>
      </c>
      <c r="E19" s="68"/>
      <c r="F19" s="66"/>
      <c r="G19" s="49"/>
      <c r="H19" s="12"/>
      <c r="I19" s="14"/>
    </row>
    <row r="20" spans="1:9" x14ac:dyDescent="0.3">
      <c r="A20" s="58">
        <v>19</v>
      </c>
      <c r="B20" s="59" t="s">
        <v>18</v>
      </c>
      <c r="C20" s="60">
        <v>19</v>
      </c>
      <c r="D20" s="67">
        <v>0</v>
      </c>
      <c r="E20" s="68"/>
      <c r="F20" s="66"/>
      <c r="G20" s="49"/>
      <c r="H20" s="12"/>
      <c r="I20" s="14"/>
    </row>
    <row r="21" spans="1:9" ht="28.8" x14ac:dyDescent="0.3">
      <c r="A21" s="58">
        <v>20</v>
      </c>
      <c r="B21" s="59" t="s">
        <v>19</v>
      </c>
      <c r="C21" s="60">
        <v>20</v>
      </c>
      <c r="D21" s="55">
        <f>D18-D19</f>
        <v>0</v>
      </c>
      <c r="E21" s="68"/>
      <c r="F21" s="66"/>
      <c r="G21" s="49"/>
      <c r="H21" s="14"/>
      <c r="I21" s="14"/>
    </row>
    <row r="22" spans="1:9" x14ac:dyDescent="0.3">
      <c r="A22" s="58">
        <v>21</v>
      </c>
      <c r="B22" s="59" t="s">
        <v>20</v>
      </c>
      <c r="C22" s="60">
        <v>21</v>
      </c>
      <c r="D22" s="55">
        <f>D21*0.9</f>
        <v>0</v>
      </c>
      <c r="E22" s="68"/>
      <c r="F22" s="66"/>
      <c r="G22" s="49"/>
      <c r="H22" s="14"/>
      <c r="I22" s="14"/>
    </row>
    <row r="23" spans="1:9" x14ac:dyDescent="0.3">
      <c r="A23" s="58">
        <v>22</v>
      </c>
      <c r="B23" s="59" t="s">
        <v>21</v>
      </c>
      <c r="C23" s="60">
        <v>22</v>
      </c>
      <c r="D23" s="23">
        <v>0</v>
      </c>
      <c r="E23" s="68"/>
      <c r="F23" s="66"/>
      <c r="G23" s="49"/>
      <c r="H23" s="14"/>
      <c r="I23" s="14"/>
    </row>
    <row r="24" spans="1:9" x14ac:dyDescent="0.3">
      <c r="A24" s="58">
        <v>23</v>
      </c>
      <c r="B24" s="59" t="s">
        <v>22</v>
      </c>
      <c r="C24" s="60">
        <v>23</v>
      </c>
      <c r="D24" s="55">
        <f>MIN(D22,D23)</f>
        <v>0</v>
      </c>
      <c r="E24" s="68"/>
      <c r="F24" s="66"/>
      <c r="G24" s="49"/>
      <c r="H24" s="14"/>
      <c r="I24" s="12"/>
    </row>
    <row r="25" spans="1:9" x14ac:dyDescent="0.3">
      <c r="A25" s="58">
        <v>24</v>
      </c>
      <c r="B25" s="59" t="s">
        <v>23</v>
      </c>
      <c r="C25" s="60">
        <v>24</v>
      </c>
      <c r="D25" s="69">
        <v>0</v>
      </c>
      <c r="E25" s="68"/>
      <c r="F25" s="66"/>
      <c r="G25" s="49"/>
      <c r="H25" s="12"/>
      <c r="I25" s="14"/>
    </row>
    <row r="26" spans="1:9" ht="28.8" x14ac:dyDescent="0.3">
      <c r="A26" s="58">
        <v>25</v>
      </c>
      <c r="B26" s="59" t="s">
        <v>24</v>
      </c>
      <c r="C26" s="60">
        <v>25</v>
      </c>
      <c r="D26" s="57">
        <f>D24-D25</f>
        <v>0</v>
      </c>
      <c r="E26" s="68"/>
      <c r="F26" s="66"/>
      <c r="G26" s="49"/>
      <c r="H26" s="14"/>
    </row>
    <row r="27" spans="1:9" x14ac:dyDescent="0.3">
      <c r="A27" s="120" t="s">
        <v>44</v>
      </c>
      <c r="B27" s="121"/>
      <c r="C27" s="121"/>
      <c r="D27" s="51">
        <v>1</v>
      </c>
      <c r="E27" s="51">
        <v>2</v>
      </c>
      <c r="F27" s="51">
        <v>3</v>
      </c>
      <c r="G27" s="51">
        <v>4</v>
      </c>
    </row>
    <row r="28" spans="1:9" ht="57.6" x14ac:dyDescent="0.3">
      <c r="A28" s="58">
        <v>26</v>
      </c>
      <c r="B28" s="59" t="s">
        <v>26</v>
      </c>
      <c r="C28" s="62">
        <v>26</v>
      </c>
      <c r="D28" s="55">
        <f>IF($D$26&gt;500,$D$26*0.25,0)</f>
        <v>0</v>
      </c>
      <c r="E28" s="55">
        <f>IF($D$26&gt;500,$D$26*0.5,0)</f>
        <v>0</v>
      </c>
      <c r="F28" s="55">
        <f>IF($D$26&gt;500,$D$26*0.75,0)</f>
        <v>0</v>
      </c>
      <c r="G28" s="55">
        <f>IF($D$26&gt;500,$D$26*1,0)</f>
        <v>0</v>
      </c>
    </row>
    <row r="29" spans="1:9" ht="28.8" x14ac:dyDescent="0.3">
      <c r="A29" s="58">
        <v>27</v>
      </c>
      <c r="B29" s="59" t="s">
        <v>27</v>
      </c>
      <c r="C29" s="62">
        <v>27</v>
      </c>
      <c r="D29" s="23">
        <v>0</v>
      </c>
      <c r="E29" s="55">
        <f>D29+D30</f>
        <v>0</v>
      </c>
      <c r="F29" s="55">
        <f>E29+E30</f>
        <v>0</v>
      </c>
      <c r="G29" s="55">
        <f>F30+F29</f>
        <v>0</v>
      </c>
    </row>
    <row r="30" spans="1:9" ht="28.8" x14ac:dyDescent="0.3">
      <c r="A30" s="63">
        <v>28</v>
      </c>
      <c r="B30" s="64" t="s">
        <v>28</v>
      </c>
      <c r="C30" s="65">
        <v>28</v>
      </c>
      <c r="D30" s="57">
        <f>IF(D29=0,D28-0,MAX(D28-D29,0))</f>
        <v>0</v>
      </c>
      <c r="E30" s="57">
        <f t="shared" ref="E30:G30" si="0">IF(E29=0,E28-0,MAX(E28-E29,0))</f>
        <v>0</v>
      </c>
      <c r="F30" s="57">
        <f t="shared" si="0"/>
        <v>0</v>
      </c>
      <c r="G30" s="57">
        <f t="shared" si="0"/>
        <v>0</v>
      </c>
    </row>
    <row r="33" spans="4:7" ht="15" thickBot="1" x14ac:dyDescent="0.35"/>
    <row r="34" spans="4:7" ht="15" thickBot="1" x14ac:dyDescent="0.35">
      <c r="D34" s="112" t="s">
        <v>45</v>
      </c>
      <c r="E34" s="113"/>
      <c r="F34" s="113"/>
      <c r="G34" s="114"/>
    </row>
    <row r="35" spans="4:7" x14ac:dyDescent="0.3">
      <c r="D35" s="122" t="s">
        <v>30</v>
      </c>
      <c r="E35" s="124" t="s">
        <v>31</v>
      </c>
      <c r="F35" s="124" t="s">
        <v>32</v>
      </c>
      <c r="G35" s="126" t="s">
        <v>33</v>
      </c>
    </row>
    <row r="36" spans="4:7" ht="21" customHeight="1" x14ac:dyDescent="0.3">
      <c r="D36" s="123"/>
      <c r="E36" s="125"/>
      <c r="F36" s="125"/>
      <c r="G36" s="127"/>
    </row>
    <row r="37" spans="4:7" x14ac:dyDescent="0.3">
      <c r="D37" s="6">
        <v>0</v>
      </c>
      <c r="E37" s="4">
        <v>41000</v>
      </c>
      <c r="F37" s="5">
        <v>4.7E-2</v>
      </c>
      <c r="G37" s="7">
        <v>0</v>
      </c>
    </row>
    <row r="38" spans="4:7" ht="15" thickBot="1" x14ac:dyDescent="0.35">
      <c r="D38" s="102" t="s">
        <v>46</v>
      </c>
      <c r="E38" s="103"/>
      <c r="F38" s="8">
        <v>5.8999999999999997E-2</v>
      </c>
      <c r="G38" s="9">
        <v>492</v>
      </c>
    </row>
    <row r="39" spans="4:7" ht="15" thickBot="1" x14ac:dyDescent="0.35"/>
    <row r="40" spans="4:7" x14ac:dyDescent="0.3">
      <c r="D40" s="112" t="s">
        <v>47</v>
      </c>
      <c r="E40" s="113"/>
      <c r="F40" s="113"/>
      <c r="G40" s="114"/>
    </row>
    <row r="41" spans="4:7" x14ac:dyDescent="0.3">
      <c r="D41" s="115" t="s">
        <v>36</v>
      </c>
      <c r="E41" s="116"/>
      <c r="F41" s="116"/>
      <c r="G41" s="7">
        <v>29200</v>
      </c>
    </row>
    <row r="42" spans="4:7" x14ac:dyDescent="0.3">
      <c r="D42" s="93" t="s">
        <v>48</v>
      </c>
      <c r="E42" s="94"/>
      <c r="F42" s="95"/>
      <c r="G42" s="7">
        <f>G41+1550</f>
        <v>30750</v>
      </c>
    </row>
    <row r="43" spans="4:7" x14ac:dyDescent="0.3">
      <c r="D43" s="93" t="s">
        <v>49</v>
      </c>
      <c r="E43" s="94"/>
      <c r="F43" s="95"/>
      <c r="G43" s="7">
        <f>G42+1550</f>
        <v>32300</v>
      </c>
    </row>
    <row r="44" spans="4:7" ht="15" thickBot="1" x14ac:dyDescent="0.35">
      <c r="D44" s="39" t="s">
        <v>50</v>
      </c>
      <c r="E44" s="40"/>
      <c r="F44" s="40"/>
      <c r="G44" s="9"/>
    </row>
  </sheetData>
  <sheetProtection algorithmName="SHA-512" hashValue="TTW2xlK+cbTiDbc2bHJfIJ6zKesBElWRwrjlwyeb9jlmdetyB52clGdUcCigOqlBQVPLNM9jiN+0rb4P23MNlg==" saltValue="OWZdrkogyucbJLEvXzc+iQ==" spinCount="100000" sheet="1" objects="1" scenarios="1"/>
  <mergeCells count="12">
    <mergeCell ref="A1:G1"/>
    <mergeCell ref="A27:C27"/>
    <mergeCell ref="D34:G34"/>
    <mergeCell ref="D35:D36"/>
    <mergeCell ref="E35:E36"/>
    <mergeCell ref="F35:F36"/>
    <mergeCell ref="G35:G36"/>
    <mergeCell ref="D40:G40"/>
    <mergeCell ref="D41:F41"/>
    <mergeCell ref="D42:F42"/>
    <mergeCell ref="D43:F43"/>
    <mergeCell ref="D38:E38"/>
  </mergeCells>
  <pageMargins left="0.25" right="0.25" top="0.75" bottom="0.75" header="0.3" footer="0.3"/>
  <pageSetup scale="79" orientation="landscape" r:id="rId1"/>
  <rowBreaks count="1" manualBreakCount="1">
    <brk id="3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8767C-3281-496C-9B0D-754ED7EF97DB}">
  <sheetPr>
    <tabColor theme="7"/>
  </sheetPr>
  <dimension ref="A1:I43"/>
  <sheetViews>
    <sheetView topLeftCell="A24" workbookViewId="0">
      <selection activeCell="D38" sqref="D38:E38"/>
    </sheetView>
  </sheetViews>
  <sheetFormatPr defaultColWidth="8.88671875" defaultRowHeight="14.4" x14ac:dyDescent="0.3"/>
  <cols>
    <col min="1" max="1" width="3.44140625" style="1" customWidth="1"/>
    <col min="2" max="2" width="91.5546875" style="1" customWidth="1"/>
    <col min="3" max="3" width="5.33203125" style="1" customWidth="1"/>
    <col min="4" max="4" width="18" style="1" customWidth="1"/>
    <col min="5" max="5" width="18.33203125" style="1" customWidth="1"/>
    <col min="6" max="6" width="16.33203125" style="1" customWidth="1"/>
    <col min="7" max="7" width="17.6640625" style="1" customWidth="1"/>
    <col min="8" max="8" width="14.33203125" style="1" customWidth="1"/>
    <col min="9" max="9" width="15.6640625" style="1" customWidth="1"/>
    <col min="10" max="10" width="13.88671875" style="1" customWidth="1"/>
    <col min="11" max="12" width="8.88671875" style="1" customWidth="1"/>
    <col min="13" max="13" width="16.6640625" style="1" customWidth="1"/>
    <col min="14" max="14" width="16.5546875" style="1" customWidth="1"/>
    <col min="15" max="15" width="18.44140625" style="1" customWidth="1"/>
    <col min="16" max="18" width="8.88671875" style="1" customWidth="1"/>
    <col min="19" max="16384" width="8.88671875" style="1"/>
  </cols>
  <sheetData>
    <row r="1" spans="1:9" x14ac:dyDescent="0.3">
      <c r="A1" s="139" t="s">
        <v>51</v>
      </c>
      <c r="B1" s="140"/>
      <c r="C1" s="140"/>
      <c r="D1" s="140"/>
      <c r="E1" s="140"/>
      <c r="F1" s="140"/>
      <c r="G1" s="141"/>
      <c r="H1" s="13"/>
    </row>
    <row r="2" spans="1:9" x14ac:dyDescent="0.3">
      <c r="A2" s="58">
        <v>1</v>
      </c>
      <c r="B2" s="59" t="s">
        <v>41</v>
      </c>
      <c r="C2" s="71">
        <v>1</v>
      </c>
      <c r="D2" s="67">
        <v>0</v>
      </c>
      <c r="E2" s="68"/>
      <c r="F2" s="66"/>
      <c r="G2" s="49"/>
      <c r="H2" s="12"/>
    </row>
    <row r="3" spans="1:9" x14ac:dyDescent="0.3">
      <c r="A3" s="58">
        <v>2</v>
      </c>
      <c r="B3" s="59" t="s">
        <v>42</v>
      </c>
      <c r="C3" s="71">
        <v>2</v>
      </c>
      <c r="D3" s="23">
        <v>0</v>
      </c>
      <c r="E3" s="68"/>
      <c r="F3" s="66"/>
      <c r="G3" s="49"/>
      <c r="H3" s="12"/>
    </row>
    <row r="4" spans="1:9" x14ac:dyDescent="0.3">
      <c r="A4" s="58">
        <v>3</v>
      </c>
      <c r="B4" s="59" t="s">
        <v>3</v>
      </c>
      <c r="C4" s="71">
        <v>3</v>
      </c>
      <c r="D4" s="55">
        <f>D2-D3</f>
        <v>0</v>
      </c>
      <c r="E4" s="68"/>
      <c r="F4" s="66"/>
      <c r="G4" s="49"/>
      <c r="H4" s="14"/>
    </row>
    <row r="5" spans="1:9" x14ac:dyDescent="0.3">
      <c r="A5" s="58">
        <v>4</v>
      </c>
      <c r="B5" s="59" t="s">
        <v>4</v>
      </c>
      <c r="C5" s="71">
        <v>4</v>
      </c>
      <c r="D5" s="23">
        <v>0</v>
      </c>
      <c r="E5" s="68"/>
      <c r="F5" s="66"/>
      <c r="G5" s="49"/>
      <c r="H5" s="12"/>
    </row>
    <row r="6" spans="1:9" x14ac:dyDescent="0.3">
      <c r="A6" s="58">
        <v>5</v>
      </c>
      <c r="B6" s="59" t="s">
        <v>5</v>
      </c>
      <c r="C6" s="71">
        <v>5</v>
      </c>
      <c r="D6" s="23">
        <v>0</v>
      </c>
      <c r="E6" s="68"/>
      <c r="F6" s="66"/>
      <c r="G6" s="49"/>
      <c r="H6" s="12"/>
    </row>
    <row r="7" spans="1:9" x14ac:dyDescent="0.3">
      <c r="A7" s="58">
        <v>6</v>
      </c>
      <c r="B7" s="59" t="s">
        <v>6</v>
      </c>
      <c r="C7" s="71">
        <v>6</v>
      </c>
      <c r="D7" s="55">
        <f>(D4+D5)-D6</f>
        <v>0</v>
      </c>
      <c r="E7" s="68"/>
      <c r="F7" s="66"/>
      <c r="G7" s="49"/>
      <c r="H7" s="14"/>
    </row>
    <row r="8" spans="1:9" x14ac:dyDescent="0.3">
      <c r="A8" s="58">
        <v>7</v>
      </c>
      <c r="B8" s="59" t="s">
        <v>7</v>
      </c>
      <c r="C8" s="71">
        <v>7</v>
      </c>
      <c r="D8" s="23">
        <v>0</v>
      </c>
      <c r="E8" s="68"/>
      <c r="F8" s="66"/>
      <c r="G8" s="49"/>
      <c r="H8" s="14"/>
    </row>
    <row r="9" spans="1:9" x14ac:dyDescent="0.3">
      <c r="A9" s="58">
        <v>8</v>
      </c>
      <c r="B9" s="59" t="s">
        <v>8</v>
      </c>
      <c r="C9" s="71">
        <v>8</v>
      </c>
      <c r="D9" s="55">
        <f>MIN(D7,D8)</f>
        <v>0</v>
      </c>
      <c r="E9" s="68"/>
      <c r="F9" s="66"/>
      <c r="G9" s="49"/>
      <c r="H9" s="14"/>
    </row>
    <row r="10" spans="1:9" x14ac:dyDescent="0.3">
      <c r="A10" s="58">
        <v>9</v>
      </c>
      <c r="B10" s="59" t="s">
        <v>9</v>
      </c>
      <c r="C10" s="71">
        <v>9</v>
      </c>
      <c r="D10" s="55">
        <f>D7-D9</f>
        <v>0</v>
      </c>
      <c r="E10" s="68"/>
      <c r="F10" s="66"/>
      <c r="G10" s="49"/>
      <c r="H10" s="14"/>
    </row>
    <row r="11" spans="1:9" x14ac:dyDescent="0.3">
      <c r="A11" s="58">
        <v>10</v>
      </c>
      <c r="B11" s="59" t="s">
        <v>117</v>
      </c>
      <c r="C11" s="71">
        <v>10</v>
      </c>
      <c r="D11" s="55">
        <f>IF(D8&gt;0,30750,0)</f>
        <v>0</v>
      </c>
      <c r="E11" s="68"/>
      <c r="F11" s="66"/>
      <c r="G11" s="49"/>
      <c r="H11" s="14"/>
    </row>
    <row r="12" spans="1:9" x14ac:dyDescent="0.3">
      <c r="A12" s="58">
        <v>11</v>
      </c>
      <c r="B12" s="59" t="s">
        <v>10</v>
      </c>
      <c r="C12" s="71">
        <v>11</v>
      </c>
      <c r="D12" s="55">
        <f>MAX(D11-D10,0)</f>
        <v>0</v>
      </c>
      <c r="E12" s="68"/>
      <c r="F12" s="66"/>
      <c r="G12" s="49"/>
      <c r="H12" s="14"/>
      <c r="I12" s="14"/>
    </row>
    <row r="13" spans="1:9" x14ac:dyDescent="0.3">
      <c r="A13" s="58">
        <v>12</v>
      </c>
      <c r="B13" s="59" t="s">
        <v>11</v>
      </c>
      <c r="C13" s="71">
        <v>12</v>
      </c>
      <c r="D13" s="55">
        <f>MIN(D9,D12)</f>
        <v>0</v>
      </c>
      <c r="E13" s="68"/>
      <c r="F13" s="66"/>
      <c r="G13" s="49"/>
      <c r="H13" s="14"/>
      <c r="I13" s="14"/>
    </row>
    <row r="14" spans="1:9" x14ac:dyDescent="0.3">
      <c r="A14" s="58">
        <v>13</v>
      </c>
      <c r="B14" s="59" t="s">
        <v>12</v>
      </c>
      <c r="C14" s="71">
        <v>13</v>
      </c>
      <c r="D14" s="55">
        <f>D13*0.03</f>
        <v>0</v>
      </c>
      <c r="E14" s="68"/>
      <c r="F14" s="66"/>
      <c r="G14" s="49"/>
      <c r="H14" s="14"/>
      <c r="I14" s="14"/>
    </row>
    <row r="15" spans="1:9" x14ac:dyDescent="0.3">
      <c r="A15" s="58">
        <v>14</v>
      </c>
      <c r="B15" s="59" t="s">
        <v>13</v>
      </c>
      <c r="C15" s="71">
        <v>14</v>
      </c>
      <c r="D15" s="55">
        <f>MAX(D9-D12,0)</f>
        <v>0</v>
      </c>
      <c r="E15" s="68"/>
      <c r="F15" s="66"/>
      <c r="G15" s="49"/>
      <c r="H15" s="14"/>
      <c r="I15" s="14"/>
    </row>
    <row r="16" spans="1:9" x14ac:dyDescent="0.3">
      <c r="A16" s="58">
        <v>15</v>
      </c>
      <c r="B16" s="59" t="s">
        <v>14</v>
      </c>
      <c r="C16" s="71">
        <v>15</v>
      </c>
      <c r="D16" s="55">
        <f>D15*0.041</f>
        <v>0</v>
      </c>
      <c r="E16" s="68"/>
      <c r="F16" s="66"/>
      <c r="G16" s="49"/>
      <c r="H16" s="14"/>
      <c r="I16" s="14"/>
    </row>
    <row r="17" spans="1:9" x14ac:dyDescent="0.3">
      <c r="A17" s="58">
        <v>16</v>
      </c>
      <c r="B17" s="59" t="s">
        <v>43</v>
      </c>
      <c r="C17" s="71">
        <v>16</v>
      </c>
      <c r="D17" s="55">
        <f>IF($D$10&lt;E37,$D$10*F37-G37,$D$10*F38-G38)</f>
        <v>0</v>
      </c>
      <c r="E17" s="68"/>
      <c r="F17" s="66"/>
      <c r="G17" s="49"/>
      <c r="H17" s="14"/>
      <c r="I17" s="14"/>
    </row>
    <row r="18" spans="1:9" x14ac:dyDescent="0.3">
      <c r="A18" s="58">
        <v>17</v>
      </c>
      <c r="B18" s="59" t="s">
        <v>16</v>
      </c>
      <c r="C18" s="71">
        <v>17</v>
      </c>
      <c r="D18" s="55">
        <f>D17+D16+D14</f>
        <v>0</v>
      </c>
      <c r="E18" s="68"/>
      <c r="F18" s="66"/>
      <c r="G18" s="49"/>
      <c r="H18" s="14"/>
      <c r="I18" s="12"/>
    </row>
    <row r="19" spans="1:9" x14ac:dyDescent="0.3">
      <c r="A19" s="58">
        <v>18</v>
      </c>
      <c r="B19" s="59" t="s">
        <v>17</v>
      </c>
      <c r="C19" s="71">
        <v>18</v>
      </c>
      <c r="D19" s="23">
        <v>0</v>
      </c>
      <c r="E19" s="68"/>
      <c r="F19" s="66"/>
      <c r="G19" s="49"/>
      <c r="H19" s="12"/>
      <c r="I19" s="14"/>
    </row>
    <row r="20" spans="1:9" x14ac:dyDescent="0.3">
      <c r="A20" s="58">
        <v>19</v>
      </c>
      <c r="B20" s="59" t="s">
        <v>18</v>
      </c>
      <c r="C20" s="60">
        <v>19</v>
      </c>
      <c r="D20" s="23">
        <v>0</v>
      </c>
      <c r="E20" s="68"/>
      <c r="F20" s="66"/>
      <c r="G20" s="49"/>
      <c r="H20" s="12"/>
      <c r="I20" s="14"/>
    </row>
    <row r="21" spans="1:9" ht="28.8" x14ac:dyDescent="0.3">
      <c r="A21" s="58">
        <v>20</v>
      </c>
      <c r="B21" s="59" t="s">
        <v>19</v>
      </c>
      <c r="C21" s="60">
        <v>20</v>
      </c>
      <c r="D21" s="55">
        <f>D18-D19</f>
        <v>0</v>
      </c>
      <c r="E21" s="68"/>
      <c r="F21" s="66"/>
      <c r="G21" s="49"/>
      <c r="H21" s="14"/>
      <c r="I21" s="14"/>
    </row>
    <row r="22" spans="1:9" x14ac:dyDescent="0.3">
      <c r="A22" s="58">
        <v>21</v>
      </c>
      <c r="B22" s="59" t="s">
        <v>20</v>
      </c>
      <c r="C22" s="60">
        <v>21</v>
      </c>
      <c r="D22" s="55">
        <f>D21*0.9</f>
        <v>0</v>
      </c>
      <c r="E22" s="68"/>
      <c r="F22" s="66"/>
      <c r="G22" s="49"/>
      <c r="H22" s="14"/>
      <c r="I22" s="14"/>
    </row>
    <row r="23" spans="1:9" x14ac:dyDescent="0.3">
      <c r="A23" s="58">
        <v>22</v>
      </c>
      <c r="B23" s="59" t="s">
        <v>21</v>
      </c>
      <c r="C23" s="60">
        <v>22</v>
      </c>
      <c r="D23" s="23">
        <v>0</v>
      </c>
      <c r="E23" s="68"/>
      <c r="F23" s="66"/>
      <c r="G23" s="49"/>
      <c r="H23" s="14"/>
      <c r="I23" s="14"/>
    </row>
    <row r="24" spans="1:9" x14ac:dyDescent="0.3">
      <c r="A24" s="58">
        <v>23</v>
      </c>
      <c r="B24" s="59" t="s">
        <v>22</v>
      </c>
      <c r="C24" s="60">
        <v>23</v>
      </c>
      <c r="D24" s="55">
        <f>MIN(D22,D23)</f>
        <v>0</v>
      </c>
      <c r="E24" s="68"/>
      <c r="F24" s="66"/>
      <c r="G24" s="49"/>
      <c r="H24" s="14"/>
      <c r="I24" s="12"/>
    </row>
    <row r="25" spans="1:9" x14ac:dyDescent="0.3">
      <c r="A25" s="58">
        <v>24</v>
      </c>
      <c r="B25" s="59" t="s">
        <v>23</v>
      </c>
      <c r="C25" s="60">
        <v>24</v>
      </c>
      <c r="D25" s="23">
        <v>0</v>
      </c>
      <c r="E25" s="68"/>
      <c r="F25" s="66"/>
      <c r="G25" s="49"/>
      <c r="H25" s="12"/>
      <c r="I25" s="14"/>
    </row>
    <row r="26" spans="1:9" ht="28.8" x14ac:dyDescent="0.3">
      <c r="A26" s="63">
        <v>25</v>
      </c>
      <c r="B26" s="64" t="s">
        <v>24</v>
      </c>
      <c r="C26" s="65">
        <v>25</v>
      </c>
      <c r="D26" s="55">
        <f>D22-D25</f>
        <v>0</v>
      </c>
      <c r="E26" s="68"/>
      <c r="F26" s="66"/>
      <c r="G26" s="49"/>
      <c r="H26" s="14"/>
    </row>
    <row r="27" spans="1:9" x14ac:dyDescent="0.3">
      <c r="A27" s="61"/>
      <c r="B27" s="104" t="s">
        <v>25</v>
      </c>
      <c r="C27" s="105"/>
      <c r="D27" s="73">
        <v>1</v>
      </c>
      <c r="E27" s="51">
        <v>2</v>
      </c>
      <c r="F27" s="51">
        <v>3</v>
      </c>
      <c r="G27" s="51">
        <v>4</v>
      </c>
    </row>
    <row r="28" spans="1:9" ht="57.6" x14ac:dyDescent="0.3">
      <c r="A28" s="58">
        <v>26</v>
      </c>
      <c r="B28" s="59" t="s">
        <v>26</v>
      </c>
      <c r="C28" s="62">
        <v>26</v>
      </c>
      <c r="D28" s="55">
        <f>IF($D$26&gt;500,$D$26*0.25,0)</f>
        <v>0</v>
      </c>
      <c r="E28" s="55">
        <f>IF($D$26&gt;500,$D$26*0.5,0)</f>
        <v>0</v>
      </c>
      <c r="F28" s="55">
        <f>IF($D$26&gt;500,$D$26*0.75,0)</f>
        <v>0</v>
      </c>
      <c r="G28" s="55">
        <f>IF($D$26&gt;500,$D$26*1,0)</f>
        <v>0</v>
      </c>
    </row>
    <row r="29" spans="1:9" ht="43.2" x14ac:dyDescent="0.3">
      <c r="A29" s="58">
        <v>27</v>
      </c>
      <c r="B29" s="59" t="s">
        <v>27</v>
      </c>
      <c r="C29" s="62">
        <v>27</v>
      </c>
      <c r="D29" s="23">
        <v>0</v>
      </c>
      <c r="E29" s="74">
        <f>D29+D30</f>
        <v>0</v>
      </c>
      <c r="F29" s="74">
        <f>E29+E30</f>
        <v>0</v>
      </c>
      <c r="G29" s="74">
        <f>F29+F30</f>
        <v>0</v>
      </c>
    </row>
    <row r="30" spans="1:9" ht="28.8" x14ac:dyDescent="0.3">
      <c r="A30" s="63">
        <v>28</v>
      </c>
      <c r="B30" s="64" t="s">
        <v>28</v>
      </c>
      <c r="C30" s="65">
        <v>28</v>
      </c>
      <c r="D30" s="57">
        <f>IF(D29=0,D28-0,MAX(D28-D29,0))</f>
        <v>0</v>
      </c>
      <c r="E30" s="57">
        <f>IF(D29=0,D28-0,MAX(E28-E29,0))</f>
        <v>0</v>
      </c>
      <c r="F30" s="57">
        <f>IF(D29=0,E28-D28,MAX(F28-F29,0))</f>
        <v>0</v>
      </c>
      <c r="G30" s="57">
        <f t="shared" ref="G30" si="0">IF(G29=0,G28-0,MAX(G28-G29,0))</f>
        <v>0</v>
      </c>
    </row>
    <row r="33" spans="4:7" ht="15" thickBot="1" x14ac:dyDescent="0.35"/>
    <row r="34" spans="4:7" ht="15" thickBot="1" x14ac:dyDescent="0.35">
      <c r="D34" s="130" t="s">
        <v>52</v>
      </c>
      <c r="E34" s="131"/>
      <c r="F34" s="131"/>
      <c r="G34" s="132"/>
    </row>
    <row r="35" spans="4:7" x14ac:dyDescent="0.3">
      <c r="D35" s="133" t="s">
        <v>30</v>
      </c>
      <c r="E35" s="135" t="s">
        <v>31</v>
      </c>
      <c r="F35" s="135" t="s">
        <v>32</v>
      </c>
      <c r="G35" s="137" t="s">
        <v>33</v>
      </c>
    </row>
    <row r="36" spans="4:7" ht="21" customHeight="1" x14ac:dyDescent="0.3">
      <c r="D36" s="134"/>
      <c r="E36" s="136"/>
      <c r="F36" s="136"/>
      <c r="G36" s="138"/>
    </row>
    <row r="37" spans="4:7" x14ac:dyDescent="0.3">
      <c r="D37" s="6">
        <v>0</v>
      </c>
      <c r="E37" s="4">
        <v>30750</v>
      </c>
      <c r="F37" s="5">
        <v>4.7E-2</v>
      </c>
      <c r="G37" s="7">
        <v>0</v>
      </c>
    </row>
    <row r="38" spans="4:7" ht="15" thickBot="1" x14ac:dyDescent="0.35">
      <c r="D38" s="102" t="s">
        <v>53</v>
      </c>
      <c r="E38" s="103"/>
      <c r="F38" s="8">
        <v>5.8999999999999997E-2</v>
      </c>
      <c r="G38" s="9">
        <v>369</v>
      </c>
    </row>
    <row r="39" spans="4:7" ht="15" thickBot="1" x14ac:dyDescent="0.35"/>
    <row r="40" spans="4:7" x14ac:dyDescent="0.3">
      <c r="D40" s="130" t="s">
        <v>54</v>
      </c>
      <c r="E40" s="131"/>
      <c r="F40" s="131"/>
      <c r="G40" s="131"/>
    </row>
    <row r="41" spans="4:7" x14ac:dyDescent="0.3">
      <c r="D41" s="115" t="s">
        <v>36</v>
      </c>
      <c r="E41" s="116"/>
      <c r="F41" s="116"/>
      <c r="G41" s="7">
        <v>21900</v>
      </c>
    </row>
    <row r="42" spans="4:7" x14ac:dyDescent="0.3">
      <c r="D42" s="115" t="s">
        <v>37</v>
      </c>
      <c r="E42" s="116"/>
      <c r="F42" s="116"/>
      <c r="G42" s="7">
        <f>G41+1950</f>
        <v>23850</v>
      </c>
    </row>
    <row r="43" spans="4:7" ht="15" thickBot="1" x14ac:dyDescent="0.35">
      <c r="D43" s="128" t="s">
        <v>38</v>
      </c>
      <c r="E43" s="129"/>
      <c r="F43" s="129"/>
      <c r="G43" s="9">
        <f>G42+1950</f>
        <v>25800</v>
      </c>
    </row>
  </sheetData>
  <sheetProtection algorithmName="SHA-512" hashValue="r1LNw6FJ7CcQoW7H5voJEIZm6l/IJxgL5T3JJX4GHq1TyRZjykBuWL1kjXHmnjzU+LcERDSUsujQt0vY5zfPRQ==" saltValue="ZfMow1TjoLPcXLYYFE2YBQ==" spinCount="100000" sheet="1" objects="1" scenarios="1"/>
  <mergeCells count="12">
    <mergeCell ref="A1:G1"/>
    <mergeCell ref="B27:C27"/>
    <mergeCell ref="D40:G40"/>
    <mergeCell ref="D41:F41"/>
    <mergeCell ref="D42:F42"/>
    <mergeCell ref="D43:F43"/>
    <mergeCell ref="D34:G34"/>
    <mergeCell ref="D35:D36"/>
    <mergeCell ref="E35:E36"/>
    <mergeCell ref="F35:F36"/>
    <mergeCell ref="G35:G36"/>
    <mergeCell ref="D38:E38"/>
  </mergeCells>
  <pageMargins left="0.25" right="0.25" top="0.75" bottom="0.75" header="0.3" footer="0.3"/>
  <pageSetup scale="78" orientation="landscape" r:id="rId1"/>
  <rowBreaks count="1" manualBreakCount="1">
    <brk id="3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ADFD9-007F-4F73-AB6D-7211D1F10CB3}">
  <sheetPr>
    <tabColor theme="0"/>
    <pageSetUpPr fitToPage="1"/>
  </sheetPr>
  <dimension ref="A1:H26"/>
  <sheetViews>
    <sheetView topLeftCell="A7" workbookViewId="0">
      <selection activeCell="D16" sqref="D16"/>
    </sheetView>
  </sheetViews>
  <sheetFormatPr defaultRowHeight="14.4" x14ac:dyDescent="0.3"/>
  <cols>
    <col min="1" max="1" width="3" bestFit="1" customWidth="1"/>
    <col min="2" max="2" width="76.6640625" customWidth="1"/>
    <col min="3" max="3" width="3" bestFit="1" customWidth="1"/>
    <col min="4" max="4" width="12.44140625" bestFit="1" customWidth="1"/>
    <col min="5" max="5" width="12.6640625" bestFit="1" customWidth="1"/>
    <col min="6" max="7" width="12.33203125" bestFit="1" customWidth="1"/>
    <col min="8" max="9" width="9.6640625" bestFit="1" customWidth="1"/>
  </cols>
  <sheetData>
    <row r="1" spans="1:7" x14ac:dyDescent="0.3">
      <c r="A1" s="34" t="s">
        <v>70</v>
      </c>
      <c r="B1" s="35"/>
      <c r="C1" s="35"/>
      <c r="D1" s="35"/>
      <c r="E1" s="35"/>
      <c r="F1" s="35"/>
      <c r="G1" s="36"/>
    </row>
    <row r="2" spans="1:7" x14ac:dyDescent="0.3">
      <c r="A2" s="30"/>
      <c r="B2" s="11"/>
      <c r="C2" s="11"/>
      <c r="D2" s="31" t="s">
        <v>71</v>
      </c>
      <c r="E2" s="31" t="s">
        <v>72</v>
      </c>
      <c r="F2" s="31" t="s">
        <v>73</v>
      </c>
      <c r="G2" s="32" t="s">
        <v>74</v>
      </c>
    </row>
    <row r="3" spans="1:7" x14ac:dyDescent="0.3">
      <c r="A3" s="30">
        <v>1</v>
      </c>
      <c r="B3" s="19" t="s">
        <v>75</v>
      </c>
      <c r="C3" s="37">
        <v>1</v>
      </c>
      <c r="D3" s="37">
        <v>4</v>
      </c>
      <c r="E3" s="37">
        <v>2.4</v>
      </c>
      <c r="F3" s="37">
        <v>1.5</v>
      </c>
      <c r="G3" s="37">
        <v>1</v>
      </c>
    </row>
    <row r="4" spans="1:7" x14ac:dyDescent="0.3">
      <c r="A4" s="30">
        <v>2</v>
      </c>
      <c r="B4" s="19" t="s">
        <v>76</v>
      </c>
      <c r="C4" s="37">
        <v>2</v>
      </c>
      <c r="D4" s="24">
        <v>0</v>
      </c>
      <c r="E4" s="24">
        <v>0</v>
      </c>
      <c r="F4" s="24">
        <v>0</v>
      </c>
      <c r="G4" s="24">
        <v>0</v>
      </c>
    </row>
    <row r="5" spans="1:7" x14ac:dyDescent="0.3">
      <c r="A5" s="30">
        <v>3</v>
      </c>
      <c r="B5" s="19" t="s">
        <v>77</v>
      </c>
      <c r="C5" s="37">
        <v>3</v>
      </c>
      <c r="D5" s="25">
        <f>D4*D3</f>
        <v>0</v>
      </c>
      <c r="E5" s="25">
        <f t="shared" ref="E5:G5" si="0">E4*E3</f>
        <v>0</v>
      </c>
      <c r="F5" s="25">
        <f t="shared" si="0"/>
        <v>0</v>
      </c>
      <c r="G5" s="25">
        <f t="shared" si="0"/>
        <v>0</v>
      </c>
    </row>
    <row r="6" spans="1:7" ht="57.6" x14ac:dyDescent="0.3">
      <c r="A6" s="30">
        <v>4</v>
      </c>
      <c r="B6" s="19" t="s">
        <v>78</v>
      </c>
      <c r="C6" s="37">
        <v>4</v>
      </c>
      <c r="D6" s="26">
        <v>0</v>
      </c>
      <c r="E6" s="26">
        <v>0</v>
      </c>
      <c r="F6" s="26">
        <v>0</v>
      </c>
      <c r="G6" s="26">
        <v>0</v>
      </c>
    </row>
    <row r="7" spans="1:7" x14ac:dyDescent="0.3">
      <c r="A7" s="30">
        <v>5</v>
      </c>
      <c r="B7" s="19" t="s">
        <v>79</v>
      </c>
      <c r="C7" s="37">
        <v>5</v>
      </c>
      <c r="D7" s="25">
        <f>D6*D3</f>
        <v>0</v>
      </c>
      <c r="E7" s="25">
        <f t="shared" ref="E7:G7" si="1">E6*E3</f>
        <v>0</v>
      </c>
      <c r="F7" s="25">
        <f t="shared" si="1"/>
        <v>0</v>
      </c>
      <c r="G7" s="25">
        <f t="shared" si="1"/>
        <v>0</v>
      </c>
    </row>
    <row r="8" spans="1:7" ht="28.8" x14ac:dyDescent="0.3">
      <c r="A8" s="30">
        <v>6</v>
      </c>
      <c r="B8" s="19" t="s">
        <v>80</v>
      </c>
      <c r="C8" s="37">
        <v>6</v>
      </c>
      <c r="D8" s="26">
        <v>0</v>
      </c>
      <c r="E8" s="26">
        <v>0</v>
      </c>
      <c r="F8" s="26">
        <v>0</v>
      </c>
      <c r="G8" s="26">
        <v>0</v>
      </c>
    </row>
    <row r="9" spans="1:7" x14ac:dyDescent="0.3">
      <c r="A9" s="30">
        <v>7</v>
      </c>
      <c r="B9" s="19" t="s">
        <v>112</v>
      </c>
      <c r="C9" s="37">
        <v>7</v>
      </c>
      <c r="D9" s="25">
        <f>MAX(D7:D8)</f>
        <v>0</v>
      </c>
      <c r="E9" s="25">
        <f t="shared" ref="E9:G9" si="2">MAX(E7:E8)</f>
        <v>0</v>
      </c>
      <c r="F9" s="25">
        <f t="shared" si="2"/>
        <v>0</v>
      </c>
      <c r="G9" s="25">
        <f t="shared" si="2"/>
        <v>0</v>
      </c>
    </row>
    <row r="10" spans="1:7" x14ac:dyDescent="0.3">
      <c r="A10" s="30">
        <v>8</v>
      </c>
      <c r="B10" s="19" t="s">
        <v>81</v>
      </c>
      <c r="C10" s="37">
        <v>8</v>
      </c>
      <c r="D10" s="25">
        <f>IF(D5-D9&gt;0,D5-D9,0)</f>
        <v>0</v>
      </c>
      <c r="E10" s="25">
        <f t="shared" ref="E10:G10" si="3">IF(E5-E9&gt;0,E5-E9,0)</f>
        <v>0</v>
      </c>
      <c r="F10" s="25">
        <f t="shared" si="3"/>
        <v>0</v>
      </c>
      <c r="G10" s="25">
        <f t="shared" si="3"/>
        <v>0</v>
      </c>
    </row>
    <row r="11" spans="1:7" x14ac:dyDescent="0.3">
      <c r="A11" s="30">
        <v>9</v>
      </c>
      <c r="B11" s="19" t="s">
        <v>82</v>
      </c>
      <c r="C11" s="37">
        <v>9</v>
      </c>
      <c r="D11" s="26">
        <v>0</v>
      </c>
      <c r="E11" s="26">
        <v>0</v>
      </c>
      <c r="F11" s="26">
        <v>0</v>
      </c>
      <c r="G11" s="26">
        <v>0</v>
      </c>
    </row>
    <row r="12" spans="1:7" x14ac:dyDescent="0.3">
      <c r="A12" s="30">
        <v>10</v>
      </c>
      <c r="B12" s="19" t="s">
        <v>83</v>
      </c>
      <c r="C12" s="37">
        <v>10</v>
      </c>
      <c r="D12" s="25">
        <f>D11*D3</f>
        <v>0</v>
      </c>
      <c r="E12" s="25">
        <f t="shared" ref="E12:G12" si="4">E11*E3</f>
        <v>0</v>
      </c>
      <c r="F12" s="25">
        <f t="shared" si="4"/>
        <v>0</v>
      </c>
      <c r="G12" s="25">
        <f t="shared" si="4"/>
        <v>0</v>
      </c>
    </row>
    <row r="13" spans="1:7" x14ac:dyDescent="0.3">
      <c r="A13" s="30">
        <v>11</v>
      </c>
      <c r="B13" s="19" t="s">
        <v>84</v>
      </c>
      <c r="C13" s="37">
        <v>11</v>
      </c>
      <c r="D13" s="26">
        <v>0</v>
      </c>
      <c r="E13" s="26">
        <v>0</v>
      </c>
      <c r="F13" s="26">
        <v>0</v>
      </c>
      <c r="G13" s="26">
        <v>0</v>
      </c>
    </row>
    <row r="14" spans="1:7" x14ac:dyDescent="0.3">
      <c r="A14" s="30">
        <v>12</v>
      </c>
      <c r="B14" s="19" t="s">
        <v>85</v>
      </c>
      <c r="C14" s="37">
        <v>12</v>
      </c>
      <c r="D14" s="25">
        <f>D13*D3</f>
        <v>0</v>
      </c>
      <c r="E14" s="25">
        <f t="shared" ref="E14:G14" si="5">E13*E3</f>
        <v>0</v>
      </c>
      <c r="F14" s="25">
        <f t="shared" si="5"/>
        <v>0</v>
      </c>
      <c r="G14" s="25">
        <f t="shared" si="5"/>
        <v>0</v>
      </c>
    </row>
    <row r="15" spans="1:7" x14ac:dyDescent="0.3">
      <c r="A15" s="30">
        <v>13</v>
      </c>
      <c r="B15" s="19" t="s">
        <v>86</v>
      </c>
      <c r="C15" s="37">
        <v>13</v>
      </c>
      <c r="D15" s="25">
        <f>IF(D10+D12-D14&gt;0,D10+D12-D14,0)</f>
        <v>0</v>
      </c>
      <c r="E15" s="25">
        <f t="shared" ref="E15:G15" si="6">IF(E10+E12-E14&gt;0,E10+E12-E14,0)</f>
        <v>0</v>
      </c>
      <c r="F15" s="25">
        <f t="shared" si="6"/>
        <v>0</v>
      </c>
      <c r="G15" s="25">
        <f t="shared" si="6"/>
        <v>0</v>
      </c>
    </row>
    <row r="16" spans="1:7" ht="28.8" x14ac:dyDescent="0.3">
      <c r="A16" s="30">
        <v>14</v>
      </c>
      <c r="B16" s="19" t="s">
        <v>87</v>
      </c>
      <c r="C16" s="37">
        <v>14</v>
      </c>
      <c r="D16" s="24">
        <v>0</v>
      </c>
      <c r="E16" s="24">
        <v>0</v>
      </c>
      <c r="F16" s="24">
        <v>0</v>
      </c>
      <c r="G16" s="24">
        <v>0</v>
      </c>
    </row>
    <row r="17" spans="1:8" x14ac:dyDescent="0.3">
      <c r="A17" s="30">
        <v>15</v>
      </c>
      <c r="B17" s="19" t="s">
        <v>88</v>
      </c>
      <c r="C17" s="37">
        <v>15</v>
      </c>
      <c r="D17" s="26">
        <v>0</v>
      </c>
      <c r="E17" s="26">
        <v>0</v>
      </c>
      <c r="F17" s="26">
        <v>0</v>
      </c>
      <c r="G17" s="26">
        <v>0</v>
      </c>
      <c r="H17" s="1"/>
    </row>
    <row r="18" spans="1:8" x14ac:dyDescent="0.3">
      <c r="A18" s="30">
        <v>16</v>
      </c>
      <c r="B18" s="19" t="s">
        <v>89</v>
      </c>
      <c r="C18" s="37">
        <v>16</v>
      </c>
      <c r="D18" s="25">
        <f>D16-D17</f>
        <v>0</v>
      </c>
      <c r="E18" s="25">
        <f t="shared" ref="E18:G18" si="7">E16-E17</f>
        <v>0</v>
      </c>
      <c r="F18" s="25">
        <f t="shared" si="7"/>
        <v>0</v>
      </c>
      <c r="G18" s="25">
        <f t="shared" si="7"/>
        <v>0</v>
      </c>
      <c r="H18" s="1"/>
    </row>
    <row r="19" spans="1:8" x14ac:dyDescent="0.3">
      <c r="A19" s="30">
        <v>17</v>
      </c>
      <c r="B19" s="19" t="s">
        <v>90</v>
      </c>
      <c r="C19" s="37">
        <v>17</v>
      </c>
      <c r="D19" s="27">
        <v>0.22500000000000001</v>
      </c>
      <c r="E19" s="28">
        <v>0.45</v>
      </c>
      <c r="F19" s="27">
        <v>0.67500000000000004</v>
      </c>
      <c r="G19" s="28">
        <v>0.9</v>
      </c>
      <c r="H19" s="1"/>
    </row>
    <row r="20" spans="1:8" x14ac:dyDescent="0.3">
      <c r="A20" s="30">
        <v>18</v>
      </c>
      <c r="B20" s="19" t="s">
        <v>91</v>
      </c>
      <c r="C20" s="37">
        <v>18</v>
      </c>
      <c r="D20" s="25">
        <f>D18*D19</f>
        <v>0</v>
      </c>
      <c r="E20" s="25">
        <f t="shared" ref="E20:F20" si="8">E18*E19</f>
        <v>0</v>
      </c>
      <c r="F20" s="25">
        <f t="shared" si="8"/>
        <v>0</v>
      </c>
      <c r="G20" s="25">
        <f>G18*G19</f>
        <v>0</v>
      </c>
      <c r="H20" s="1"/>
    </row>
    <row r="21" spans="1:8" x14ac:dyDescent="0.3">
      <c r="A21" s="30">
        <v>19</v>
      </c>
      <c r="B21" s="19" t="s">
        <v>92</v>
      </c>
      <c r="C21" s="37">
        <v>19</v>
      </c>
      <c r="D21" s="38"/>
      <c r="E21" s="25">
        <f>D26</f>
        <v>0</v>
      </c>
      <c r="F21" s="25">
        <f>SUM(D26:E26)</f>
        <v>0</v>
      </c>
      <c r="G21" s="25">
        <f>SUM(D26:F26)</f>
        <v>0</v>
      </c>
      <c r="H21" s="1"/>
    </row>
    <row r="22" spans="1:8" ht="28.8" x14ac:dyDescent="0.3">
      <c r="A22" s="30">
        <v>20</v>
      </c>
      <c r="B22" s="19" t="s">
        <v>93</v>
      </c>
      <c r="C22" s="37">
        <v>20</v>
      </c>
      <c r="D22" s="29">
        <f>IF(D20-D21&lt;=0,0,D20-D21)</f>
        <v>0</v>
      </c>
      <c r="E22" s="29">
        <f t="shared" ref="E22:G22" si="9">IF(E20-E21&lt;=0,0,E20-E21)</f>
        <v>0</v>
      </c>
      <c r="F22" s="29">
        <f t="shared" si="9"/>
        <v>0</v>
      </c>
      <c r="G22" s="29">
        <f t="shared" si="9"/>
        <v>0</v>
      </c>
      <c r="H22" s="1"/>
    </row>
    <row r="23" spans="1:8" x14ac:dyDescent="0.3">
      <c r="A23" s="30">
        <v>21</v>
      </c>
      <c r="B23" s="19" t="s">
        <v>113</v>
      </c>
      <c r="C23" s="37">
        <v>21</v>
      </c>
      <c r="D23" s="26">
        <v>0</v>
      </c>
      <c r="E23" s="26">
        <v>0</v>
      </c>
      <c r="F23" s="26">
        <v>0</v>
      </c>
      <c r="G23" s="26">
        <v>0</v>
      </c>
      <c r="H23" s="1"/>
    </row>
    <row r="24" spans="1:8" x14ac:dyDescent="0.3">
      <c r="A24" s="30">
        <v>22</v>
      </c>
      <c r="B24" s="19" t="s">
        <v>94</v>
      </c>
      <c r="C24" s="37">
        <v>22</v>
      </c>
      <c r="D24" s="38"/>
      <c r="E24" s="25">
        <f>D25-D26</f>
        <v>0</v>
      </c>
      <c r="F24" s="25">
        <f t="shared" ref="F24:G24" si="10">E25-E26</f>
        <v>0</v>
      </c>
      <c r="G24" s="25">
        <f t="shared" si="10"/>
        <v>0</v>
      </c>
      <c r="H24" s="1"/>
    </row>
    <row r="25" spans="1:8" x14ac:dyDescent="0.3">
      <c r="A25" s="30">
        <v>23</v>
      </c>
      <c r="B25" s="19" t="s">
        <v>95</v>
      </c>
      <c r="C25" s="37">
        <v>23</v>
      </c>
      <c r="D25" s="29">
        <f>D23+D24</f>
        <v>0</v>
      </c>
      <c r="E25" s="29">
        <f t="shared" ref="E25:G25" si="11">E23+E24</f>
        <v>0</v>
      </c>
      <c r="F25" s="29">
        <f t="shared" si="11"/>
        <v>0</v>
      </c>
      <c r="G25" s="29">
        <f t="shared" si="11"/>
        <v>0</v>
      </c>
      <c r="H25" s="1"/>
    </row>
    <row r="26" spans="1:8" ht="28.8" x14ac:dyDescent="0.3">
      <c r="A26" s="33">
        <v>24</v>
      </c>
      <c r="B26" s="20" t="s">
        <v>114</v>
      </c>
      <c r="C26" s="37">
        <v>24</v>
      </c>
      <c r="D26" s="29">
        <f>MIN(D22,D25)</f>
        <v>0</v>
      </c>
      <c r="E26" s="29">
        <f t="shared" ref="E26:G26" si="12">MIN(E22,E25)</f>
        <v>0</v>
      </c>
      <c r="F26" s="29">
        <f t="shared" si="12"/>
        <v>0</v>
      </c>
      <c r="G26" s="29">
        <f t="shared" si="12"/>
        <v>0</v>
      </c>
      <c r="H26" s="2"/>
    </row>
  </sheetData>
  <pageMargins left="0.25" right="0.25" top="0.75" bottom="0.75" header="0.3" footer="0.3"/>
  <pageSetup scale="9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EC5D0-78A6-420F-8CF4-9F676009CC1C}">
  <sheetPr>
    <tabColor theme="7" tint="-0.249977111117893"/>
    <pageSetUpPr fitToPage="1"/>
  </sheetPr>
  <dimension ref="A1:J22"/>
  <sheetViews>
    <sheetView workbookViewId="0">
      <selection activeCell="D22" sqref="D22"/>
    </sheetView>
  </sheetViews>
  <sheetFormatPr defaultRowHeight="14.4" x14ac:dyDescent="0.3"/>
  <cols>
    <col min="1" max="1" width="3" bestFit="1" customWidth="1"/>
    <col min="2" max="2" width="75.88671875" customWidth="1"/>
    <col min="3" max="3" width="3" bestFit="1" customWidth="1"/>
    <col min="4" max="4" width="20.6640625" customWidth="1"/>
    <col min="5" max="5" width="21.33203125" customWidth="1"/>
    <col min="6" max="6" width="22" customWidth="1"/>
    <col min="7" max="7" width="18.6640625" customWidth="1"/>
  </cols>
  <sheetData>
    <row r="1" spans="1:10" x14ac:dyDescent="0.3">
      <c r="A1" s="142" t="s">
        <v>116</v>
      </c>
      <c r="B1" s="143"/>
      <c r="C1" s="143"/>
      <c r="D1" s="143"/>
      <c r="E1" s="143"/>
      <c r="F1" s="143"/>
      <c r="G1" s="144"/>
    </row>
    <row r="2" spans="1:10" x14ac:dyDescent="0.3">
      <c r="A2" s="78">
        <v>1</v>
      </c>
      <c r="B2" s="60" t="s">
        <v>55</v>
      </c>
      <c r="C2" s="79">
        <v>1</v>
      </c>
      <c r="D2" s="67">
        <v>0</v>
      </c>
      <c r="E2" s="75"/>
      <c r="F2" s="75"/>
      <c r="G2" s="75"/>
    </row>
    <row r="3" spans="1:10" ht="28.8" x14ac:dyDescent="0.3">
      <c r="A3" s="58">
        <v>2</v>
      </c>
      <c r="B3" s="80" t="s">
        <v>115</v>
      </c>
      <c r="C3" s="81">
        <v>2</v>
      </c>
      <c r="D3" s="23">
        <v>0</v>
      </c>
      <c r="E3" s="15"/>
      <c r="F3" s="15"/>
      <c r="G3" s="75"/>
    </row>
    <row r="4" spans="1:10" x14ac:dyDescent="0.3">
      <c r="A4" s="58">
        <v>3</v>
      </c>
      <c r="B4" s="62" t="s">
        <v>56</v>
      </c>
      <c r="C4" s="81">
        <v>3</v>
      </c>
      <c r="D4" s="22">
        <v>0</v>
      </c>
      <c r="E4" s="15"/>
      <c r="F4" s="15"/>
      <c r="G4" s="75"/>
    </row>
    <row r="5" spans="1:10" s="1" customFormat="1" x14ac:dyDescent="0.3">
      <c r="A5" s="58">
        <v>4</v>
      </c>
      <c r="B5" s="62" t="s">
        <v>57</v>
      </c>
      <c r="C5" s="81">
        <v>4</v>
      </c>
      <c r="D5" s="22">
        <v>0</v>
      </c>
      <c r="E5" s="15"/>
      <c r="F5" s="15"/>
      <c r="G5" s="75"/>
    </row>
    <row r="6" spans="1:10" s="1" customFormat="1" x14ac:dyDescent="0.3">
      <c r="A6" s="58">
        <v>5</v>
      </c>
      <c r="B6" s="62" t="s">
        <v>58</v>
      </c>
      <c r="C6" s="81">
        <v>5</v>
      </c>
      <c r="D6" s="76">
        <f>IFERROR(D5/D4,0)</f>
        <v>0</v>
      </c>
      <c r="E6" s="15"/>
      <c r="F6" s="15"/>
      <c r="G6" s="75"/>
    </row>
    <row r="7" spans="1:10" s="1" customFormat="1" x14ac:dyDescent="0.3">
      <c r="A7" s="82">
        <v>6</v>
      </c>
      <c r="B7" s="83" t="s">
        <v>59</v>
      </c>
      <c r="C7" s="84">
        <v>6</v>
      </c>
      <c r="D7" s="77">
        <f>D6*D2</f>
        <v>0</v>
      </c>
      <c r="E7" s="15"/>
      <c r="F7" s="15"/>
      <c r="G7" s="75"/>
    </row>
    <row r="8" spans="1:10" s="1" customFormat="1" x14ac:dyDescent="0.3">
      <c r="A8" s="58">
        <v>7</v>
      </c>
      <c r="B8" s="62" t="s">
        <v>60</v>
      </c>
      <c r="C8" s="81">
        <v>7</v>
      </c>
      <c r="D8" s="22">
        <v>0</v>
      </c>
      <c r="E8" s="15"/>
      <c r="F8" s="15"/>
      <c r="G8" s="75"/>
    </row>
    <row r="9" spans="1:10" s="1" customFormat="1" x14ac:dyDescent="0.3">
      <c r="A9" s="58">
        <v>8</v>
      </c>
      <c r="B9" s="62" t="s">
        <v>61</v>
      </c>
      <c r="C9" s="81">
        <v>8</v>
      </c>
      <c r="D9" s="22">
        <v>0</v>
      </c>
      <c r="E9" s="15"/>
      <c r="F9" s="15"/>
      <c r="G9" s="75"/>
      <c r="J9" s="48"/>
    </row>
    <row r="10" spans="1:10" s="1" customFormat="1" x14ac:dyDescent="0.3">
      <c r="A10" s="58">
        <v>9</v>
      </c>
      <c r="B10" s="62" t="s">
        <v>62</v>
      </c>
      <c r="C10" s="81">
        <v>9</v>
      </c>
      <c r="D10" s="76">
        <f>IFERROR(D9/D8,0)</f>
        <v>0</v>
      </c>
      <c r="E10" s="15"/>
      <c r="F10" s="15"/>
      <c r="G10" s="75"/>
    </row>
    <row r="11" spans="1:10" s="1" customFormat="1" x14ac:dyDescent="0.3">
      <c r="A11" s="82">
        <v>10</v>
      </c>
      <c r="B11" s="83" t="s">
        <v>63</v>
      </c>
      <c r="C11" s="84">
        <v>10</v>
      </c>
      <c r="D11" s="77">
        <f>D10*D3</f>
        <v>0</v>
      </c>
      <c r="E11" s="15"/>
      <c r="F11" s="15"/>
      <c r="G11" s="75"/>
    </row>
    <row r="12" spans="1:10" x14ac:dyDescent="0.3">
      <c r="A12" s="58">
        <v>11</v>
      </c>
      <c r="B12" s="62" t="s">
        <v>18</v>
      </c>
      <c r="C12" s="81">
        <v>11</v>
      </c>
      <c r="D12" s="22">
        <v>0</v>
      </c>
      <c r="E12" s="15"/>
      <c r="F12" s="15"/>
      <c r="G12" s="75"/>
    </row>
    <row r="13" spans="1:10" ht="28.8" x14ac:dyDescent="0.3">
      <c r="A13" s="58">
        <v>12</v>
      </c>
      <c r="B13" s="62" t="s">
        <v>64</v>
      </c>
      <c r="C13" s="81">
        <v>12</v>
      </c>
      <c r="D13" s="55">
        <f>D7+D11+D12</f>
        <v>0</v>
      </c>
      <c r="E13" s="15"/>
      <c r="F13" s="15"/>
      <c r="G13" s="75"/>
    </row>
    <row r="14" spans="1:10" x14ac:dyDescent="0.3">
      <c r="A14" s="58">
        <v>13</v>
      </c>
      <c r="B14" s="62" t="s">
        <v>65</v>
      </c>
      <c r="C14" s="81">
        <v>13</v>
      </c>
      <c r="D14" s="55">
        <f>D13*0.9</f>
        <v>0</v>
      </c>
      <c r="E14" s="15"/>
      <c r="F14" s="15"/>
      <c r="G14" s="75"/>
    </row>
    <row r="15" spans="1:10" x14ac:dyDescent="0.3">
      <c r="A15" s="58">
        <v>14</v>
      </c>
      <c r="B15" s="62" t="s">
        <v>21</v>
      </c>
      <c r="C15" s="81">
        <v>14</v>
      </c>
      <c r="D15" s="23">
        <v>0</v>
      </c>
      <c r="E15" s="15"/>
      <c r="F15" s="15"/>
      <c r="G15" s="75"/>
    </row>
    <row r="16" spans="1:10" x14ac:dyDescent="0.3">
      <c r="A16" s="58">
        <v>15</v>
      </c>
      <c r="B16" s="62" t="s">
        <v>66</v>
      </c>
      <c r="C16" s="81">
        <v>15</v>
      </c>
      <c r="D16" s="55">
        <f>MIN(D14,D15)</f>
        <v>0</v>
      </c>
      <c r="E16" s="15"/>
      <c r="F16" s="15"/>
      <c r="G16" s="75"/>
    </row>
    <row r="17" spans="1:7" x14ac:dyDescent="0.3">
      <c r="A17" s="58">
        <v>16</v>
      </c>
      <c r="B17" s="62" t="s">
        <v>23</v>
      </c>
      <c r="C17" s="81">
        <v>16</v>
      </c>
      <c r="D17" s="23">
        <v>0</v>
      </c>
      <c r="E17" s="15"/>
      <c r="F17" s="15"/>
      <c r="G17" s="75"/>
    </row>
    <row r="18" spans="1:7" ht="28.8" x14ac:dyDescent="0.3">
      <c r="A18" s="85">
        <v>17</v>
      </c>
      <c r="B18" s="86" t="s">
        <v>67</v>
      </c>
      <c r="C18" s="84">
        <v>17</v>
      </c>
      <c r="D18" s="57">
        <f>D16-D17</f>
        <v>0</v>
      </c>
      <c r="E18" s="15"/>
      <c r="F18" s="15"/>
      <c r="G18" s="75"/>
    </row>
    <row r="19" spans="1:7" x14ac:dyDescent="0.3">
      <c r="A19" s="61"/>
      <c r="B19" s="104" t="s">
        <v>25</v>
      </c>
      <c r="C19" s="105"/>
      <c r="D19" s="51">
        <v>1</v>
      </c>
      <c r="E19" s="51">
        <v>2</v>
      </c>
      <c r="F19" s="51">
        <v>3</v>
      </c>
      <c r="G19" s="51">
        <v>4</v>
      </c>
    </row>
    <row r="20" spans="1:7" ht="72" x14ac:dyDescent="0.3">
      <c r="A20" s="58">
        <v>18</v>
      </c>
      <c r="B20" s="59" t="s">
        <v>68</v>
      </c>
      <c r="C20" s="62">
        <v>26</v>
      </c>
      <c r="D20" s="52">
        <f>IF($D$18&gt;500,$D$18*0.25,0)</f>
        <v>0</v>
      </c>
      <c r="E20" s="52">
        <f>IF($D$18&gt;500,$D$18*0.5,0)</f>
        <v>0</v>
      </c>
      <c r="F20" s="52">
        <f>IF($D$18&gt;500,$D$18*0.75,0)</f>
        <v>0</v>
      </c>
      <c r="G20" s="52">
        <f>IF($D$18&gt;500,$D$18*1,0)</f>
        <v>0</v>
      </c>
    </row>
    <row r="21" spans="1:7" ht="43.2" x14ac:dyDescent="0.3">
      <c r="A21" s="58">
        <v>19</v>
      </c>
      <c r="B21" s="59" t="s">
        <v>27</v>
      </c>
      <c r="C21" s="62">
        <v>27</v>
      </c>
      <c r="D21" s="18">
        <v>0</v>
      </c>
      <c r="E21" s="56">
        <f>D21+D22</f>
        <v>0</v>
      </c>
      <c r="F21" s="56">
        <f>E21+E22</f>
        <v>0</v>
      </c>
      <c r="G21" s="56">
        <f>F21+F22</f>
        <v>0</v>
      </c>
    </row>
    <row r="22" spans="1:7" ht="28.8" x14ac:dyDescent="0.3">
      <c r="A22" s="63">
        <v>20</v>
      </c>
      <c r="B22" s="64" t="s">
        <v>69</v>
      </c>
      <c r="C22" s="65">
        <v>28</v>
      </c>
      <c r="D22" s="57">
        <f>IF(D21=0,D20-0,MAX(D20-D21,0))</f>
        <v>0</v>
      </c>
      <c r="E22" s="57">
        <f>IF(D21=0,D20-0,MAX(E20-E21,0))</f>
        <v>0</v>
      </c>
      <c r="F22" s="57">
        <f>IF(D21=0,E20-D20,MAX(F20-F21,0))</f>
        <v>0</v>
      </c>
      <c r="G22" s="57">
        <f>IF(G21=0,G20-0,MAX(G20-G21,0))</f>
        <v>0</v>
      </c>
    </row>
  </sheetData>
  <sheetProtection algorithmName="SHA-512" hashValue="xiiWNuAsFibKYtsZX9awSEXP5O3R4dOLvFGR/4uacQWeBoc6EU9bnZdYe0UwCXGpEcjO8b+YrDREVFFnI36RTw==" saltValue="YzakCpOKfKHKWVK3aJWJIw==" spinCount="100000" sheet="1" objects="1" scenarios="1"/>
  <mergeCells count="2">
    <mergeCell ref="B19:C19"/>
    <mergeCell ref="A1:G1"/>
  </mergeCells>
  <pageMargins left="0.25" right="0.25" top="0.75" bottom="0.75" header="0.3" footer="0.3"/>
  <pageSetup scale="8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E90B6-6EB4-4B7A-82DD-8C4705646278}">
  <sheetPr>
    <tabColor theme="1"/>
    <pageSetUpPr fitToPage="1"/>
  </sheetPr>
  <dimension ref="A1:D36"/>
  <sheetViews>
    <sheetView view="pageLayout" topLeftCell="A8" zoomScaleNormal="100" workbookViewId="0">
      <selection activeCell="A2" sqref="A2:D2"/>
    </sheetView>
  </sheetViews>
  <sheetFormatPr defaultRowHeight="14.4" x14ac:dyDescent="0.3"/>
  <cols>
    <col min="1" max="1" width="27.5546875" customWidth="1"/>
    <col min="2" max="2" width="19" customWidth="1"/>
    <col min="3" max="3" width="23.6640625" customWidth="1"/>
    <col min="4" max="4" width="27.109375" customWidth="1"/>
  </cols>
  <sheetData>
    <row r="1" spans="1:4" ht="18" x14ac:dyDescent="0.35">
      <c r="A1" s="158" t="s">
        <v>96</v>
      </c>
      <c r="B1" s="158"/>
      <c r="C1" s="158"/>
      <c r="D1" s="158"/>
    </row>
    <row r="2" spans="1:4" x14ac:dyDescent="0.3">
      <c r="A2" s="160" t="s">
        <v>97</v>
      </c>
      <c r="B2" s="160"/>
      <c r="C2" s="160"/>
      <c r="D2" s="160"/>
    </row>
    <row r="3" spans="1:4" x14ac:dyDescent="0.3">
      <c r="A3" s="145" t="s">
        <v>98</v>
      </c>
      <c r="B3" s="145"/>
      <c r="C3" s="145"/>
      <c r="D3" s="145"/>
    </row>
    <row r="4" spans="1:4" x14ac:dyDescent="0.3">
      <c r="A4" s="146" t="s">
        <v>99</v>
      </c>
      <c r="B4" s="147" t="s">
        <v>31</v>
      </c>
      <c r="C4" s="147" t="s">
        <v>32</v>
      </c>
      <c r="D4" s="147" t="s">
        <v>33</v>
      </c>
    </row>
    <row r="5" spans="1:4" x14ac:dyDescent="0.3">
      <c r="A5" s="146"/>
      <c r="B5" s="147"/>
      <c r="C5" s="147"/>
      <c r="D5" s="147"/>
    </row>
    <row r="6" spans="1:4" x14ac:dyDescent="0.3">
      <c r="A6" s="4">
        <v>0</v>
      </c>
      <c r="B6" s="4">
        <v>20500</v>
      </c>
      <c r="C6" s="5">
        <v>4.7E-2</v>
      </c>
      <c r="D6" s="4">
        <v>0</v>
      </c>
    </row>
    <row r="7" spans="1:4" x14ac:dyDescent="0.3">
      <c r="A7" s="148" t="s">
        <v>34</v>
      </c>
      <c r="B7" s="148"/>
      <c r="C7" s="5">
        <v>5.8999999999999997E-2</v>
      </c>
      <c r="D7" s="4">
        <v>246</v>
      </c>
    </row>
    <row r="8" spans="1:4" x14ac:dyDescent="0.3">
      <c r="A8" s="145" t="s">
        <v>100</v>
      </c>
      <c r="B8" s="145"/>
      <c r="C8" s="145"/>
      <c r="D8" s="145"/>
    </row>
    <row r="9" spans="1:4" ht="28.8" x14ac:dyDescent="0.3">
      <c r="A9" s="47" t="s">
        <v>101</v>
      </c>
      <c r="B9" s="147" t="s">
        <v>102</v>
      </c>
      <c r="C9" s="147"/>
      <c r="D9" s="46" t="s">
        <v>103</v>
      </c>
    </row>
    <row r="10" spans="1:4" x14ac:dyDescent="0.3">
      <c r="A10" s="4">
        <v>0</v>
      </c>
      <c r="B10" s="148" t="s">
        <v>104</v>
      </c>
      <c r="C10" s="148"/>
      <c r="D10" s="5">
        <v>0.03</v>
      </c>
    </row>
    <row r="11" spans="1:4" x14ac:dyDescent="0.3">
      <c r="A11" s="148" t="s">
        <v>104</v>
      </c>
      <c r="B11" s="148"/>
      <c r="C11" s="148"/>
      <c r="D11" s="5">
        <v>4.1000000000000002E-2</v>
      </c>
    </row>
    <row r="12" spans="1:4" x14ac:dyDescent="0.3">
      <c r="A12" s="151" t="s">
        <v>105</v>
      </c>
      <c r="B12" s="152"/>
      <c r="C12" s="153"/>
      <c r="D12" s="5">
        <v>4.1000000000000002E-2</v>
      </c>
    </row>
    <row r="13" spans="1:4" s="1" customFormat="1" x14ac:dyDescent="0.3">
      <c r="A13" s="42"/>
      <c r="B13" s="42"/>
      <c r="C13" s="42"/>
      <c r="D13" s="5"/>
    </row>
    <row r="14" spans="1:4" x14ac:dyDescent="0.3">
      <c r="A14" s="150" t="s">
        <v>106</v>
      </c>
      <c r="B14" s="150"/>
      <c r="C14" s="150"/>
      <c r="D14" s="150"/>
    </row>
    <row r="15" spans="1:4" x14ac:dyDescent="0.3">
      <c r="A15" s="159" t="s">
        <v>98</v>
      </c>
      <c r="B15" s="159"/>
      <c r="C15" s="159"/>
      <c r="D15" s="159"/>
    </row>
    <row r="16" spans="1:4" x14ac:dyDescent="0.3">
      <c r="A16" s="161" t="s">
        <v>99</v>
      </c>
      <c r="B16" s="149" t="s">
        <v>31</v>
      </c>
      <c r="C16" s="149" t="s">
        <v>32</v>
      </c>
      <c r="D16" s="149" t="s">
        <v>33</v>
      </c>
    </row>
    <row r="17" spans="1:4" x14ac:dyDescent="0.3">
      <c r="A17" s="161"/>
      <c r="B17" s="149"/>
      <c r="C17" s="149"/>
      <c r="D17" s="149"/>
    </row>
    <row r="18" spans="1:4" x14ac:dyDescent="0.3">
      <c r="A18" s="4">
        <v>0</v>
      </c>
      <c r="B18" s="4">
        <v>41000</v>
      </c>
      <c r="C18" s="5">
        <v>4.7E-2</v>
      </c>
      <c r="D18" s="4">
        <v>0</v>
      </c>
    </row>
    <row r="19" spans="1:4" x14ac:dyDescent="0.3">
      <c r="A19" s="148" t="s">
        <v>46</v>
      </c>
      <c r="B19" s="148"/>
      <c r="C19" s="5">
        <v>5.8999999999999997E-2</v>
      </c>
      <c r="D19" s="4">
        <v>492</v>
      </c>
    </row>
    <row r="20" spans="1:4" x14ac:dyDescent="0.3">
      <c r="A20" s="159" t="s">
        <v>100</v>
      </c>
      <c r="B20" s="159"/>
      <c r="C20" s="159"/>
      <c r="D20" s="159"/>
    </row>
    <row r="21" spans="1:4" ht="28.8" x14ac:dyDescent="0.3">
      <c r="A21" s="44" t="s">
        <v>101</v>
      </c>
      <c r="B21" s="149" t="s">
        <v>102</v>
      </c>
      <c r="C21" s="149"/>
      <c r="D21" s="43" t="s">
        <v>103</v>
      </c>
    </row>
    <row r="22" spans="1:4" x14ac:dyDescent="0.3">
      <c r="A22" s="4">
        <v>0</v>
      </c>
      <c r="B22" s="148" t="s">
        <v>107</v>
      </c>
      <c r="C22" s="148"/>
      <c r="D22" s="5">
        <v>0.03</v>
      </c>
    </row>
    <row r="23" spans="1:4" x14ac:dyDescent="0.3">
      <c r="A23" s="148" t="s">
        <v>107</v>
      </c>
      <c r="B23" s="148"/>
      <c r="C23" s="148"/>
      <c r="D23" s="5">
        <v>4.1000000000000002E-2</v>
      </c>
    </row>
    <row r="24" spans="1:4" x14ac:dyDescent="0.3">
      <c r="A24" s="151" t="s">
        <v>108</v>
      </c>
      <c r="B24" s="152"/>
      <c r="C24" s="153"/>
      <c r="D24" s="5">
        <v>4.1000000000000002E-2</v>
      </c>
    </row>
    <row r="25" spans="1:4" x14ac:dyDescent="0.3">
      <c r="A25" s="37"/>
      <c r="B25" s="37"/>
      <c r="C25" s="37"/>
      <c r="D25" s="37"/>
    </row>
    <row r="26" spans="1:4" x14ac:dyDescent="0.3">
      <c r="A26" s="157" t="s">
        <v>109</v>
      </c>
      <c r="B26" s="157"/>
      <c r="C26" s="157"/>
      <c r="D26" s="157"/>
    </row>
    <row r="27" spans="1:4" x14ac:dyDescent="0.3">
      <c r="A27" s="154" t="s">
        <v>98</v>
      </c>
      <c r="B27" s="154"/>
      <c r="C27" s="154"/>
      <c r="D27" s="154"/>
    </row>
    <row r="28" spans="1:4" x14ac:dyDescent="0.3">
      <c r="A28" s="155" t="s">
        <v>99</v>
      </c>
      <c r="B28" s="156" t="s">
        <v>31</v>
      </c>
      <c r="C28" s="156" t="s">
        <v>32</v>
      </c>
      <c r="D28" s="156" t="s">
        <v>33</v>
      </c>
    </row>
    <row r="29" spans="1:4" x14ac:dyDescent="0.3">
      <c r="A29" s="155"/>
      <c r="B29" s="156"/>
      <c r="C29" s="156"/>
      <c r="D29" s="156"/>
    </row>
    <row r="30" spans="1:4" x14ac:dyDescent="0.3">
      <c r="A30" s="4">
        <v>0</v>
      </c>
      <c r="B30" s="4">
        <v>30750</v>
      </c>
      <c r="C30" s="5">
        <v>4.7E-2</v>
      </c>
      <c r="D30" s="4">
        <v>0</v>
      </c>
    </row>
    <row r="31" spans="1:4" x14ac:dyDescent="0.3">
      <c r="A31" s="148" t="s">
        <v>53</v>
      </c>
      <c r="B31" s="148"/>
      <c r="C31" s="5">
        <v>5.8999999999999997E-2</v>
      </c>
      <c r="D31" s="4">
        <v>369</v>
      </c>
    </row>
    <row r="32" spans="1:4" x14ac:dyDescent="0.3">
      <c r="A32" s="154" t="s">
        <v>100</v>
      </c>
      <c r="B32" s="154"/>
      <c r="C32" s="154"/>
      <c r="D32" s="154"/>
    </row>
    <row r="33" spans="1:4" ht="28.8" x14ac:dyDescent="0.3">
      <c r="A33" s="45" t="s">
        <v>101</v>
      </c>
      <c r="B33" s="156" t="s">
        <v>102</v>
      </c>
      <c r="C33" s="156"/>
      <c r="D33" s="41" t="s">
        <v>103</v>
      </c>
    </row>
    <row r="34" spans="1:4" x14ac:dyDescent="0.3">
      <c r="A34" s="4">
        <v>0</v>
      </c>
      <c r="B34" s="148" t="s">
        <v>110</v>
      </c>
      <c r="C34" s="148"/>
      <c r="D34" s="5">
        <v>0.03</v>
      </c>
    </row>
    <row r="35" spans="1:4" x14ac:dyDescent="0.3">
      <c r="A35" s="148" t="s">
        <v>110</v>
      </c>
      <c r="B35" s="148"/>
      <c r="C35" s="148"/>
      <c r="D35" s="5">
        <v>4.1000000000000002E-2</v>
      </c>
    </row>
    <row r="36" spans="1:4" x14ac:dyDescent="0.3">
      <c r="A36" s="148" t="s">
        <v>111</v>
      </c>
      <c r="B36" s="148"/>
      <c r="C36" s="148"/>
      <c r="D36" s="5">
        <v>4.1000000000000002E-2</v>
      </c>
    </row>
  </sheetData>
  <sheetProtection algorithmName="SHA-512" hashValue="DFLdfjQF2ghuDAPhiO7ilnrISjzZRHh7WdodpoGr4yqEf1sTxDNImvAKP5e35gfVOLsorRW4QqeJ83w0qDxaHQ==" saltValue="kZJJKDKHVyNY5FIsolehSQ==" spinCount="100000" sheet="1" objects="1" scenarios="1"/>
  <mergeCells count="37">
    <mergeCell ref="A26:D26"/>
    <mergeCell ref="A1:D1"/>
    <mergeCell ref="B33:C33"/>
    <mergeCell ref="B34:C34"/>
    <mergeCell ref="A35:C35"/>
    <mergeCell ref="A19:B19"/>
    <mergeCell ref="B21:C21"/>
    <mergeCell ref="B22:C22"/>
    <mergeCell ref="A23:C23"/>
    <mergeCell ref="A24:C24"/>
    <mergeCell ref="A20:D20"/>
    <mergeCell ref="A2:D2"/>
    <mergeCell ref="A15:D15"/>
    <mergeCell ref="A16:A17"/>
    <mergeCell ref="B16:B17"/>
    <mergeCell ref="C16:C17"/>
    <mergeCell ref="A36:C36"/>
    <mergeCell ref="A32:D32"/>
    <mergeCell ref="A27:D27"/>
    <mergeCell ref="A28:A29"/>
    <mergeCell ref="B28:B29"/>
    <mergeCell ref="C28:C29"/>
    <mergeCell ref="D28:D29"/>
    <mergeCell ref="A31:B31"/>
    <mergeCell ref="D16:D17"/>
    <mergeCell ref="A14:D14"/>
    <mergeCell ref="B9:C9"/>
    <mergeCell ref="B10:C10"/>
    <mergeCell ref="A11:C11"/>
    <mergeCell ref="A12:C12"/>
    <mergeCell ref="A8:D8"/>
    <mergeCell ref="A3:D3"/>
    <mergeCell ref="A4:A5"/>
    <mergeCell ref="B4:B5"/>
    <mergeCell ref="C4:C5"/>
    <mergeCell ref="D4:D5"/>
    <mergeCell ref="A7:B7"/>
  </mergeCells>
  <pageMargins left="0.7" right="0.7" top="0.75" bottom="0.75" header="0.3" footer="0.3"/>
  <pageSetup scale="9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B640355BDC8F4A9ECF52094D9203C7" ma:contentTypeVersion="8" ma:contentTypeDescription="Create a new document." ma:contentTypeScope="" ma:versionID="febd9743686a83a74a81fc7a8929e4dd">
  <xsd:schema xmlns:xsd="http://www.w3.org/2001/XMLSchema" xmlns:xs="http://www.w3.org/2001/XMLSchema" xmlns:p="http://schemas.microsoft.com/office/2006/metadata/properties" xmlns:ns1="http://schemas.microsoft.com/sharepoint/v3" xmlns:ns2="a44f5f1d-3d4e-4219-a78c-485ff2d1e254" xmlns:ns3="c67a8d8b-0b02-4460-8eaa-dc434b2c0687" targetNamespace="http://schemas.microsoft.com/office/2006/metadata/properties" ma:root="true" ma:fieldsID="c8f74ed3258ee379ffc65dab67dbd99b" ns1:_="" ns2:_="" ns3:_="">
    <xsd:import namespace="http://schemas.microsoft.com/sharepoint/v3"/>
    <xsd:import namespace="a44f5f1d-3d4e-4219-a78c-485ff2d1e254"/>
    <xsd:import namespace="c67a8d8b-0b02-4460-8eaa-dc434b2c0687"/>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4f5f1d-3d4e-4219-a78c-485ff2d1e2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7a8d8b-0b02-4460-8eaa-dc434b2c068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c67a8d8b-0b02-4460-8eaa-dc434b2c0687">
      <UserInfo>
        <DisplayName>McNay, Aaron</DisplayName>
        <AccountId>216</AccountId>
        <AccountType/>
      </UserInfo>
      <UserInfo>
        <DisplayName>LaBounta, Holly</DisplayName>
        <AccountId>180</AccountId>
        <AccountType/>
      </UserInfo>
      <UserInfo>
        <DisplayName>Daigle, Shailyn</DisplayName>
        <AccountId>48</AccountId>
        <AccountType/>
      </UserInfo>
      <UserInfo>
        <DisplayName>Milne, Rachael</DisplayName>
        <AccountId>15</AccountId>
        <AccountType/>
      </UserInfo>
      <UserInfo>
        <DisplayName>Olsen, Brian</DisplayName>
        <AccountId>21</AccountId>
        <AccountType/>
      </UserInfo>
      <UserInfo>
        <DisplayName>Nordahl, Logan</DisplayName>
        <AccountId>25</AccountId>
        <AccountType/>
      </UserInfo>
      <UserInfo>
        <DisplayName>Laskowski, Sierra</DisplayName>
        <AccountId>284</AccountId>
        <AccountType/>
      </UserInfo>
      <UserInfo>
        <DisplayName>Hensley, Nicole</DisplayName>
        <AccountId>74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26950C-A810-441F-9E78-9B074937F2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4f5f1d-3d4e-4219-a78c-485ff2d1e254"/>
    <ds:schemaRef ds:uri="c67a8d8b-0b02-4460-8eaa-dc434b2c06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7E2C22-A264-49EB-9147-6E83D6AC5A55}">
  <ds:schemaRefs>
    <ds:schemaRef ds:uri="a44f5f1d-3d4e-4219-a78c-485ff2d1e254"/>
    <ds:schemaRef ds:uri="http://www.w3.org/XML/1998/namespace"/>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c67a8d8b-0b02-4460-8eaa-dc434b2c0687"/>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1329209D-9FDC-413D-AC9C-806F275C3B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ESW-Single</vt:lpstr>
      <vt:lpstr>ESW-MFJ</vt:lpstr>
      <vt:lpstr>ESW-HoH</vt:lpstr>
      <vt:lpstr>ESA</vt:lpstr>
      <vt:lpstr>ESW-TMSI</vt:lpstr>
      <vt:lpstr>2024 Montana Tax Tables</vt:lpstr>
      <vt:lpstr>'2024 Montana Tax Tables'!Print_Area</vt:lpstr>
      <vt:lpstr>'ESW-HoH'!Print_Area</vt:lpstr>
    </vt:vector>
  </TitlesOfParts>
  <Manager/>
  <Company>Montana Department of Revenue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Milne, Rachael</dc:creator>
  <cp:keywords/>
  <dc:description/>
  <cp:lastModifiedBy>Milne, Rachael</cp:lastModifiedBy>
  <cp:revision/>
  <dcterms:created xsi:type="dcterms:W3CDTF">2023-09-18T18:33:08Z</dcterms:created>
  <dcterms:modified xsi:type="dcterms:W3CDTF">2024-03-25T21:29:28Z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0x010100B0B640355BDC8F4A9ECF52094D9203C7</vt:lpwstr>
  </property>
</Properties>
</file>